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omments/comment1.xml" ContentType="application/vnd.openxmlformats-officedocument.spreadsheetml.comments+xml"/>
  <Override PartName="/xl/worksheets/sheet2.xml" ContentType="application/vnd.openxmlformats-officedocument.spreadsheetml.worksheet+xml"/>
  <Override PartName="/xl/comments/comment2.xml" ContentType="application/vnd.openxmlformats-officedocument.spreadsheetml.comments+xml"/>
  <Override PartName="/xl/worksheets/sheet3.xml" ContentType="application/vnd.openxmlformats-officedocument.spreadsheetml.worksheet+xml"/>
  <Override PartName="/xl/comments/comment3.xml" ContentType="application/vnd.openxmlformats-officedocument.spreadsheetml.comments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bookViews>
    <workbookView visibility="visible" minimized="0" showHorizontalScroll="1" showVerticalScroll="1" showSheetTabs="1" xWindow="240" yWindow="15" windowWidth="16095" windowHeight="9660" tabRatio="600" firstSheet="0" activeTab="0" autoFilterDateGrouping="1"/>
  </bookViews>
  <sheets>
    <sheet xmlns:r="http://schemas.openxmlformats.org/officeDocument/2006/relationships" name="Catálogo" sheetId="1" state="visible" r:id="rId1"/>
    <sheet xmlns:r="http://schemas.openxmlformats.org/officeDocument/2006/relationships" name="Movimientos" sheetId="2" state="visible" r:id="rId2"/>
    <sheet xmlns:r="http://schemas.openxmlformats.org/officeDocument/2006/relationships" name="Kardex" sheetId="3" state="visible" r:id="rId3"/>
    <sheet xmlns:r="http://schemas.openxmlformats.org/officeDocument/2006/relationships" name="Instrucciones" sheetId="4" state="visible" r:id="rId4"/>
  </sheets>
  <definedNames>
    <definedName name="_xlnm.Print_Titles" localSheetId="0">'Catálogo'!$1:$1</definedName>
    <definedName name="_xlnm.Print_Area" localSheetId="0">'Catálogo'!$A$1:$K$16</definedName>
    <definedName name="_xlnm.Print_Titles" localSheetId="1">'Movimientos'!$1:$1</definedName>
    <definedName name="_xlnm.Print_Area" localSheetId="1">'Movimientos'!$A$1:$L$29</definedName>
    <definedName name="_xlnm.Print_Titles" localSheetId="2">'Kardex'!$8:$9</definedName>
    <definedName name="_xlnm.Print_Area" localSheetId="2">'Kardex'!$A$1:$K$30</definedName>
  </definedNames>
  <calcPr calcId="124519" fullCalcOnLoad="1"/>
</workbook>
</file>

<file path=xl/styles.xml><?xml version="1.0" encoding="utf-8"?>
<styleSheet xmlns="http://schemas.openxmlformats.org/spreadsheetml/2006/main">
  <numFmts count="3">
    <numFmt numFmtId="164" formatCode="&quot;$&quot;#,##0.00"/>
    <numFmt numFmtId="165" formatCode="#,##0.####"/>
    <numFmt numFmtId="166" formatCode="dd/mm/yyyy"/>
  </numFmts>
  <fonts count="14">
    <font>
      <name val="Calibri"/>
      <family val="2"/>
      <color theme="1"/>
      <sz val="11"/>
      <scheme val="minor"/>
    </font>
    <font>
      <name val="Calibri"/>
      <family val="2"/>
      <b val="1"/>
      <color rgb="FFFFFFFF"/>
      <sz val="11"/>
      <scheme val="minor"/>
    </font>
    <font>
      <name val="Calibri"/>
      <family val="2"/>
      <b val="1"/>
      <color rgb="FF0B1B3F"/>
      <sz val="11"/>
      <scheme val="minor"/>
    </font>
    <font>
      <name val="Calibri"/>
      <family val="2"/>
      <b val="1"/>
      <color rgb="FF6B6B6B"/>
      <sz val="9"/>
      <scheme val="minor"/>
    </font>
    <font>
      <name val="Calibri"/>
      <family val="2"/>
      <b val="1"/>
      <color theme="1"/>
      <sz val="11"/>
      <scheme val="minor"/>
    </font>
    <font>
      <name val="Calibri"/>
      <family val="2"/>
      <b val="1"/>
      <color rgb="FF0B1B3F"/>
      <sz val="12"/>
      <scheme val="minor"/>
    </font>
    <font>
      <name val="Calibri"/>
      <family val="2"/>
      <color rgb="FF6B6B6B"/>
      <sz val="9"/>
      <scheme val="minor"/>
    </font>
    <font>
      <name val="Calibri"/>
      <family val="2"/>
      <color rgb="FF9A9A9A"/>
      <sz val="8"/>
      <scheme val="minor"/>
    </font>
    <font>
      <name val="Calibri"/>
      <family val="2"/>
      <color rgb="FF9A9A9A"/>
      <sz val="9"/>
      <scheme val="minor"/>
    </font>
    <font>
      <name val="Calibri"/>
      <family val="2"/>
      <color rgb="FF333333"/>
      <sz val="11"/>
      <scheme val="minor"/>
    </font>
    <font>
      <name val="Calibri"/>
      <family val="2"/>
      <b val="1"/>
      <color rgb="FF0B1B3F"/>
      <sz val="16"/>
      <scheme val="minor"/>
    </font>
    <font>
      <name val="Calibri"/>
      <family val="2"/>
      <b val="1"/>
      <color theme="1"/>
      <sz val="12"/>
      <scheme val="minor"/>
    </font>
    <font>
      <name val="Tahoma"/>
      <family val="2"/>
      <color indexed="81"/>
      <sz val="8"/>
    </font>
    <font>
      <name val="Calibri"/>
      <color rgb="FF0B1B3F"/>
      <sz val="11"/>
      <u val="single"/>
    </font>
  </fonts>
  <fills count="7">
    <fill>
      <patternFill/>
    </fill>
    <fill>
      <patternFill patternType="gray125"/>
    </fill>
    <fill>
      <patternFill patternType="solid">
        <fgColor rgb="FF0B1B3F"/>
        <bgColor indexed="64"/>
      </patternFill>
    </fill>
    <fill>
      <patternFill patternType="solid">
        <fgColor rgb="FFDCE1EA"/>
        <bgColor indexed="64"/>
      </patternFill>
    </fill>
    <fill>
      <patternFill patternType="solid">
        <fgColor rgb="FFF5F6F8"/>
        <bgColor indexed="64"/>
      </patternFill>
    </fill>
    <fill>
      <patternFill patternType="solid">
        <fgColor rgb="FFEEF1F6"/>
        <bgColor indexed="64"/>
      </patternFill>
    </fill>
    <fill>
      <patternFill patternType="solid">
        <fgColor rgb="FFFFF4C2"/>
        <bgColor indexed="64"/>
      </patternFill>
    </fill>
  </fills>
  <borders count="13">
    <border>
      <left/>
      <right/>
      <top/>
      <bottom/>
      <diagonal/>
    </border>
    <border>
      <left style="thin">
        <color rgb="FF0B1B3F"/>
      </left>
      <right style="thin">
        <color rgb="FF0B1B3F"/>
      </right>
      <top style="thin">
        <color rgb="FF0B1B3F"/>
      </top>
      <bottom style="thin">
        <color rgb="FF0B1B3F"/>
      </bottom>
      <diagonal/>
    </border>
    <border>
      <left style="thin">
        <color rgb="FFBFBFBF"/>
      </left>
      <right style="thin">
        <color rgb="FFBFBFBF"/>
      </right>
      <top style="thin">
        <color rgb="FFBFBFBF"/>
      </top>
      <bottom style="thin">
        <color rgb="FFBFBFBF"/>
      </bottom>
      <diagonal/>
    </border>
    <border>
      <left/>
      <right/>
      <top style="thin">
        <color rgb="FFBFBFBF"/>
      </top>
      <bottom/>
      <diagonal/>
    </border>
    <border>
      <left/>
      <right style="thin">
        <color rgb="FFBFBFBF"/>
      </right>
      <top style="thin">
        <color rgb="FFBFBFBF"/>
      </top>
      <bottom/>
      <diagonal/>
    </border>
    <border>
      <left/>
      <right style="thin">
        <color rgb="FFBFBFBF"/>
      </right>
      <top style="thin">
        <color rgb="FFBFBFBF"/>
      </top>
      <bottom style="thin">
        <color rgb="FFBFBFBF"/>
      </bottom>
      <diagonal/>
    </border>
    <border>
      <left style="thin">
        <color rgb="FF0B1B3F"/>
      </left>
      <right/>
      <top/>
      <bottom/>
      <diagonal/>
    </border>
    <border>
      <left style="thin">
        <color rgb="FF0B1B3F"/>
      </left>
      <right style="thin">
        <color rgb="FF0B1B3F"/>
      </right>
      <top/>
      <bottom/>
      <diagonal/>
    </border>
    <border>
      <left style="thin">
        <color rgb="FF0B1B3F"/>
      </left>
      <right style="thin">
        <color rgb="FF0B1B3F"/>
      </right>
      <top/>
      <bottom style="thin">
        <color rgb="FF0B1B3F"/>
      </bottom>
      <diagonal/>
    </border>
    <border>
      <left/>
      <right/>
      <top style="thin">
        <color rgb="FF0B1B3F"/>
      </top>
      <bottom/>
      <diagonal/>
    </border>
    <border>
      <left/>
      <right style="thin">
        <color rgb="FF0B1B3F"/>
      </right>
      <top style="thin">
        <color rgb="FF0B1B3F"/>
      </top>
      <bottom/>
      <diagonal/>
    </border>
    <border>
      <left/>
      <right/>
      <top style="thin">
        <color rgb="FF0B1B3F"/>
      </top>
      <bottom style="thin">
        <color rgb="FF0B1B3F"/>
      </bottom>
      <diagonal/>
    </border>
    <border>
      <left/>
      <right style="thin">
        <color rgb="FF0B1B3F"/>
      </right>
      <top style="thin">
        <color rgb="FF0B1B3F"/>
      </top>
      <bottom style="thin">
        <color rgb="FF0B1B3F"/>
      </bottom>
      <diagonal/>
    </border>
  </borders>
  <cellStyleXfs count="1">
    <xf numFmtId="0" fontId="0" fillId="0" borderId="0"/>
  </cellStyleXfs>
  <cellXfs count="40">
    <xf numFmtId="0" fontId="0" fillId="0" borderId="0" pivotButton="0" quotePrefix="0" xfId="0"/>
    <xf numFmtId="0" fontId="1" fillId="2" borderId="1" applyAlignment="1" pivotButton="0" quotePrefix="0" xfId="0">
      <alignment vertical="center"/>
    </xf>
    <xf numFmtId="0" fontId="1" fillId="2" borderId="1" applyAlignment="1" pivotButton="0" quotePrefix="0" xfId="0">
      <alignment horizontal="right" vertical="center"/>
    </xf>
    <xf numFmtId="0" fontId="2" fillId="3" borderId="2" applyAlignment="1" pivotButton="0" quotePrefix="0" xfId="0">
      <alignment horizontal="right" vertical="center"/>
    </xf>
    <xf numFmtId="0" fontId="2" fillId="3" borderId="2" applyAlignment="1" pivotButton="0" quotePrefix="0" xfId="0">
      <alignment horizontal="center" vertical="center"/>
    </xf>
    <xf numFmtId="0" fontId="3" fillId="0" borderId="0" applyAlignment="1" pivotButton="0" quotePrefix="0" xfId="0">
      <alignment vertical="center"/>
    </xf>
    <xf numFmtId="0" fontId="0" fillId="0" borderId="2" applyAlignment="1" pivotButton="0" quotePrefix="0" xfId="0">
      <alignment vertical="center"/>
    </xf>
    <xf numFmtId="164" fontId="0" fillId="0" borderId="2" applyAlignment="1" pivotButton="0" quotePrefix="0" xfId="0">
      <alignment vertical="center"/>
    </xf>
    <xf numFmtId="165" fontId="0" fillId="0" borderId="2" applyAlignment="1" pivotButton="0" quotePrefix="0" xfId="0">
      <alignment vertical="center"/>
    </xf>
    <xf numFmtId="165" fontId="0" fillId="4" borderId="2" applyAlignment="1" pivotButton="0" quotePrefix="0" xfId="0">
      <alignment vertical="center"/>
    </xf>
    <xf numFmtId="164" fontId="0" fillId="4" borderId="2" applyAlignment="1" pivotButton="0" quotePrefix="0" xfId="0">
      <alignment vertical="center"/>
    </xf>
    <xf numFmtId="0" fontId="4" fillId="4" borderId="2" applyAlignment="1" pivotButton="0" quotePrefix="0" xfId="0">
      <alignment horizontal="center" vertical="center"/>
    </xf>
    <xf numFmtId="164" fontId="5" fillId="5" borderId="2" applyAlignment="1" pivotButton="0" quotePrefix="0" xfId="0">
      <alignment vertical="center"/>
    </xf>
    <xf numFmtId="1" fontId="5" fillId="5" borderId="2" applyAlignment="1" pivotButton="0" quotePrefix="0" xfId="0">
      <alignment horizontal="left" vertical="center"/>
    </xf>
    <xf numFmtId="0" fontId="6" fillId="0" borderId="0" applyAlignment="1" pivotButton="0" quotePrefix="0" xfId="0">
      <alignment vertical="top" wrapText="1"/>
    </xf>
    <xf numFmtId="0" fontId="7" fillId="0" borderId="0" applyAlignment="1" pivotButton="0" quotePrefix="0" xfId="0">
      <alignment vertical="center"/>
    </xf>
    <xf numFmtId="0" fontId="2" fillId="3" borderId="2" applyAlignment="1" pivotButton="0" quotePrefix="0" xfId="0">
      <alignment vertical="center"/>
    </xf>
    <xf numFmtId="0" fontId="8" fillId="0" borderId="0" applyAlignment="1" pivotButton="0" quotePrefix="0" xfId="0">
      <alignment vertical="center"/>
    </xf>
    <xf numFmtId="166" fontId="0" fillId="0" borderId="2" applyAlignment="1" pivotButton="0" quotePrefix="0" xfId="0">
      <alignment horizontal="left" vertical="center"/>
    </xf>
    <xf numFmtId="0" fontId="9" fillId="4" borderId="2" applyAlignment="1" pivotButton="0" quotePrefix="0" xfId="0">
      <alignment vertical="center"/>
    </xf>
    <xf numFmtId="0" fontId="10" fillId="0" borderId="0" applyAlignment="1" pivotButton="0" quotePrefix="0" xfId="0">
      <alignment vertical="center"/>
    </xf>
    <xf numFmtId="0" fontId="4" fillId="6" borderId="2" applyAlignment="1" pivotButton="0" quotePrefix="0" xfId="0">
      <alignment horizontal="center" vertical="center"/>
    </xf>
    <xf numFmtId="0" fontId="11" fillId="0" borderId="0" applyAlignment="1" pivotButton="0" quotePrefix="0" xfId="0">
      <alignment vertical="center"/>
    </xf>
    <xf numFmtId="0" fontId="3" fillId="0" borderId="0" applyAlignment="1" pivotButton="0" quotePrefix="0" xfId="0">
      <alignment horizontal="right" vertical="center"/>
    </xf>
    <xf numFmtId="165" fontId="2" fillId="5" borderId="2" applyAlignment="1" pivotButton="0" quotePrefix="0" xfId="0">
      <alignment vertical="center"/>
    </xf>
    <xf numFmtId="0" fontId="9" fillId="0" borderId="0" applyAlignment="1" pivotButton="0" quotePrefix="0" xfId="0">
      <alignment vertical="center"/>
    </xf>
    <xf numFmtId="164" fontId="2" fillId="5" borderId="2" applyAlignment="1" pivotButton="0" quotePrefix="0" xfId="0">
      <alignment vertical="center"/>
    </xf>
    <xf numFmtId="165" fontId="9" fillId="0" borderId="0" applyAlignment="1" pivotButton="0" quotePrefix="0" xfId="0">
      <alignment horizontal="left" vertical="center"/>
    </xf>
    <xf numFmtId="0" fontId="6" fillId="0" borderId="0" applyAlignment="1" pivotButton="0" quotePrefix="0" xfId="0">
      <alignment vertical="center"/>
    </xf>
    <xf numFmtId="0" fontId="1" fillId="2" borderId="1" applyAlignment="1" pivotButton="0" quotePrefix="0" xfId="0">
      <alignment horizontal="center" vertical="center"/>
    </xf>
    <xf numFmtId="0" fontId="2" fillId="3" borderId="2" applyAlignment="1" pivotButton="0" quotePrefix="0" xfId="0">
      <alignment horizontal="center" vertical="center" wrapText="1"/>
    </xf>
    <xf numFmtId="166" fontId="0" fillId="4" borderId="2" applyAlignment="1" pivotButton="0" quotePrefix="0" xfId="0">
      <alignment horizontal="left" vertical="center"/>
    </xf>
    <xf numFmtId="0" fontId="2" fillId="0" borderId="0" applyAlignment="1" pivotButton="0" quotePrefix="0" xfId="0">
      <alignment vertical="top"/>
    </xf>
    <xf numFmtId="0" fontId="2" fillId="0" borderId="0" applyAlignment="1" pivotButton="0" quotePrefix="0" xfId="0">
      <alignment vertical="center"/>
    </xf>
    <xf numFmtId="0" fontId="0" fillId="0" borderId="0" applyAlignment="1" pivotButton="0" quotePrefix="0" xfId="0">
      <alignment vertical="top" wrapText="1"/>
    </xf>
    <xf numFmtId="0" fontId="0" fillId="0" borderId="5" pivotButton="0" quotePrefix="0" xfId="0"/>
    <xf numFmtId="0" fontId="0" fillId="0" borderId="11" pivotButton="0" quotePrefix="0" xfId="0"/>
    <xf numFmtId="0" fontId="0" fillId="0" borderId="12" pivotButton="0" quotePrefix="0" xfId="0"/>
    <xf numFmtId="0" fontId="0" fillId="0" borderId="8" pivotButton="0" quotePrefix="0" xfId="0"/>
    <xf numFmtId="0" fontId="13" fillId="0" borderId="0" applyAlignment="1" pivotButton="0" quotePrefix="0" xfId="0">
      <alignment vertical="top" wrapText="1"/>
    </xf>
  </cellXfs>
  <cellStyles count="1">
    <cellStyle name="Normal" xfId="0" builtinId="0"/>
  </cellStyles>
  <dxfs count="2">
    <dxf>
      <font>
        <b val="1"/>
        <color rgb="FFB42318"/>
      </font>
    </dxf>
    <dxf>
      <fill>
        <patternFill>
          <bgColor rgb="FFFDE9C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worksheet" Target="/xl/worksheets/sheet3.xml" Id="rId3"/><Relationship Type="http://schemas.openxmlformats.org/officeDocument/2006/relationships/worksheet" Target="/xl/worksheets/sheet4.xml" Id="rId4"/><Relationship Type="http://schemas.openxmlformats.org/officeDocument/2006/relationships/styles" Target="styles.xml" Id="rId5"/><Relationship Type="http://schemas.openxmlformats.org/officeDocument/2006/relationships/theme" Target="theme/theme1.xml" Id="rId6"/></Relationships>
</file>

<file path=xl/comments/comment1.xml><?xml version="1.0" encoding="utf-8"?>
<comments xmlns="http://schemas.openxmlformats.org/spreadsheetml/2006/main">
  <authors>
    <author>Sumadito</author>
  </authors>
  <commentList>
    <comment ref="A1" authorId="0" shapeId="0">
      <text>
        <t>Una clave corta por producto (TOR-001, 7501…). En Movimientos se escribe la clave.</t>
      </text>
    </comment>
    <comment ref="E1" authorId="0" shapeId="0">
      <text>
        <t>Lo que te costó cada unidad (sin tu ganancia). Si ya llevas costo promedio, pon ese.</t>
      </text>
    </comment>
    <comment ref="F1" authorId="0" shapeId="0">
      <text>
        <t>Lo que tienes hoy, al empezar la hoja o en tu último conteo. Es lo que sube a Sumadito como saldo inicial.</t>
      </text>
    </comment>
    <comment ref="G1" authorId="0" shapeId="0">
      <text>
        <t>Cuando Quedan llega a este número, ¿Resurtir? dice Sí.</t>
      </text>
    </comment>
    <comment ref="H1" authorId="0" shapeId="0">
      <text>
        <t>Se calcula solo: Existencia más lo que anotaste en Movimientos.</t>
      </text>
    </comment>
    <comment ref="I1" authorId="0" shapeId="0">
      <text>
        <t>Se calcula solo: costo promedio ponderado con tus entradas.</t>
      </text>
    </comment>
    <comment ref="J1" authorId="0" shapeId="0">
      <text>
        <t>Se calcula solo: Quedan × Promedio.</t>
      </text>
    </comment>
    <comment ref="K1" authorId="0" shapeId="0">
      <text>
        <t>Se calcula solo: Sí cuando Quedan es igual o menor que Mínimo.</t>
      </text>
    </comment>
  </commentList>
</comments>
</file>

<file path=xl/comments/comment2.xml><?xml version="1.0" encoding="utf-8"?>
<comments xmlns="http://schemas.openxmlformats.org/spreadsheetml/2006/main">
  <authors>
    <author>Sumadito</author>
  </authors>
  <commentList>
    <comment ref="C1" authorId="0" shapeId="0">
      <text>
        <t>Se busca solo en el Catálogo con la clave.</t>
      </text>
    </comment>
    <comment ref="D1" authorId="0" shapeId="0">
      <text>
        <t>Entrada: compraste o te llegó mercancía (con su costo).
Salida: vendiste o sacaste.
Ajuste: corrección con signo: −2 si se rompieron dos, +3 si encontraste tres.</t>
      </text>
    </comment>
    <comment ref="F1" authorId="0" shapeId="0">
      <text>
        <t>Solo en entradas. Las salidas se van al costo promedio.</t>
      </text>
    </comment>
    <comment ref="H1" authorId="0" shapeId="0">
      <text>
        <t>Se calcula solo. Entradas: su costo. Salidas y ajustes sin costo: el promedio.</t>
      </text>
    </comment>
    <comment ref="J1" authorId="0" shapeId="0">
      <text>
        <t>Existencia que deja este movimiento.</t>
      </text>
    </comment>
    <comment ref="K1" authorId="0" shapeId="0">
      <text>
        <t>Costo promedio que deja este movimiento.</t>
      </text>
    </comment>
  </commentList>
</comments>
</file>

<file path=xl/comments/comment3.xml><?xml version="1.0" encoding="utf-8"?>
<comments xmlns="http://schemas.openxmlformats.org/spreadsheetml/2006/main">
  <authors>
    <author>Sumadito</author>
  </authors>
  <commentList>
    <comment ref="B3" authorId="0" shapeId="0">
      <text>
        <t>Elige aquí la clave del producto.</t>
      </text>
    </comment>
  </commentList>
</comment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comments" Target="/xl/comments/comment1.xml" Id="comments"/><Relationship Type="http://schemas.openxmlformats.org/officeDocument/2006/relationships/vmlDrawing" Target="/xl/drawings/commentsDrawing1.vml" Id="anysvml"/></Relationships>
</file>

<file path=xl/worksheets/_rels/sheet2.xml.rels><Relationships xmlns="http://schemas.openxmlformats.org/package/2006/relationships"><Relationship Type="http://schemas.openxmlformats.org/officeDocument/2006/relationships/comments" Target="/xl/comments/comment2.xml" Id="comments"/><Relationship Type="http://schemas.openxmlformats.org/officeDocument/2006/relationships/vmlDrawing" Target="/xl/drawings/commentsDrawing2.vml" Id="anysvml"/></Relationships>
</file>

<file path=xl/worksheets/_rels/sheet3.xml.rels><Relationships xmlns="http://schemas.openxmlformats.org/package/2006/relationships"><Relationship Type="http://schemas.openxmlformats.org/officeDocument/2006/relationships/comments" Target="/xl/comments/comment3.xml" Id="comments"/><Relationship Type="http://schemas.openxmlformats.org/officeDocument/2006/relationships/vmlDrawing" Target="/xl/drawings/commentsDrawing3.vml" Id="anysvml"/></Relationships>
</file>

<file path=xl/worksheets/_rels/sheet4.xml.rels><Relationships xmlns="http://schemas.openxmlformats.org/package/2006/relationships"><Relationship Type="http://schemas.openxmlformats.org/officeDocument/2006/relationships/hyperlink" Target="https://sumadito.com/inventario?utm_source=excel&amp;utm_medium=plantilla&amp;utm_campaign=puente-inventario" TargetMode="External" Id="rId1"/></Relationships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1:M500"/>
  <sheetViews>
    <sheetView tabSelected="1" workbookViewId="0">
      <pane xSplit="2" ySplit="1" topLeftCell="C2" activePane="bottomRight" state="frozen"/>
      <selection pane="topRight" activeCell="C1" sqref="C1"/>
      <selection pane="bottomLeft" activeCell="A2" sqref="A2"/>
      <selection pane="bottomRight" activeCell="A2" sqref="A2"/>
    </sheetView>
  </sheetViews>
  <sheetFormatPr baseColWidth="8" defaultRowHeight="18" customHeight="1"/>
  <cols>
    <col width="11.7109375" customWidth="1" min="1" max="1"/>
    <col width="42.7109375" customWidth="1" min="2" max="2"/>
    <col width="9.7109375" customWidth="1" min="3" max="3"/>
    <col width="15.7109375" customWidth="1" min="4" max="4"/>
    <col width="13.7109375" customWidth="1" min="5" max="5"/>
    <col width="12.7109375" customWidth="1" min="6" max="6"/>
    <col width="10.7109375" customWidth="1" min="7" max="7"/>
    <col width="11.7109375" customWidth="1" min="8" max="8"/>
    <col width="13.7109375" customWidth="1" min="9" max="9"/>
    <col width="14.7109375" customWidth="1" min="10" max="10"/>
    <col width="12.7109375" customWidth="1" min="11" max="11"/>
    <col width="3.7109375" customWidth="1" min="12" max="12"/>
    <col width="26.7109375" customWidth="1" min="13" max="13"/>
  </cols>
  <sheetData>
    <row r="1" ht="22" customHeight="1">
      <c r="A1" s="1" t="inlineStr">
        <is>
          <t>Clave</t>
        </is>
      </c>
      <c r="B1" s="1" t="inlineStr">
        <is>
          <t>Producto</t>
        </is>
      </c>
      <c r="C1" s="1" t="inlineStr">
        <is>
          <t>Unidad</t>
        </is>
      </c>
      <c r="D1" s="2" t="inlineStr">
        <is>
          <t>Precio de venta</t>
        </is>
      </c>
      <c r="E1" s="2" t="inlineStr">
        <is>
          <t>Costo</t>
        </is>
      </c>
      <c r="F1" s="2" t="inlineStr">
        <is>
          <t>Existencia</t>
        </is>
      </c>
      <c r="G1" s="2" t="inlineStr">
        <is>
          <t>Mínimo</t>
        </is>
      </c>
      <c r="H1" s="3" t="inlineStr">
        <is>
          <t>Quedan</t>
        </is>
      </c>
      <c r="I1" s="3" t="inlineStr">
        <is>
          <t>Promedio</t>
        </is>
      </c>
      <c r="J1" s="3" t="inlineStr">
        <is>
          <t>Valor</t>
        </is>
      </c>
      <c r="K1" s="4" t="inlineStr">
        <is>
          <t>¿Resurtir?</t>
        </is>
      </c>
      <c r="M1" s="5" t="inlineStr">
        <is>
          <t>Valor del inventario</t>
        </is>
      </c>
    </row>
    <row r="2" ht="18" customHeight="1">
      <c r="A2" s="6" t="inlineStr">
        <is>
          <t>TOR-001</t>
        </is>
      </c>
      <c r="B2" s="6" t="inlineStr">
        <is>
          <t>Tornillo para madera 1 1/2", caja con 100</t>
        </is>
      </c>
      <c r="C2" s="6" t="inlineStr">
        <is>
          <t>caja</t>
        </is>
      </c>
      <c r="D2" s="7" t="n">
        <v>95</v>
      </c>
      <c r="E2" s="7" t="n">
        <v>58</v>
      </c>
      <c r="F2" s="8" t="n">
        <v>24</v>
      </c>
      <c r="G2" s="8" t="n">
        <v>6</v>
      </c>
      <c r="H2" s="9">
        <f>IF($B2="","",N($F2)+SUMIF(Movimientos!$B$2:$B$1001,$A2,Movimientos!$I$2:$I$1001))</f>
        <v/>
      </c>
      <c r="I2" s="10">
        <f>IF($B2="","",IF(COUNTIFS(Movimientos!$B$2:$B$1001,$A2,Movimientos!$N$2:$N$1001,1)=0,N($E2),INDEX(Movimientos!$K$2:$K$1001,MATCH($A2&amp;"|"&amp;COUNTIFS(Movimientos!$B$2:$B$1001,$A2,Movimientos!$N$2:$N$1001,1),Movimientos!$P$2:$P$1001,0))))</f>
        <v/>
      </c>
      <c r="J2" s="10">
        <f>IF($B2="","",ROUND($H2*$I2,2))</f>
        <v/>
      </c>
      <c r="K2" s="11">
        <f>IF(OR($B2="",$G2=""),"",IF($H2&lt;=$G2,"Sí",""))</f>
        <v/>
      </c>
      <c r="M2" s="12">
        <f>SUM(J2:J500)</f>
        <v/>
      </c>
    </row>
    <row r="3" ht="18" customHeight="1">
      <c r="A3" s="6" t="inlineStr">
        <is>
          <t>CIN-002</t>
        </is>
      </c>
      <c r="B3" s="6" t="inlineStr">
        <is>
          <t>Cinta de aislar negra 18 mm × 20 m</t>
        </is>
      </c>
      <c r="C3" s="6" t="inlineStr">
        <is>
          <t>rollo</t>
        </is>
      </c>
      <c r="D3" s="7" t="n">
        <v>28</v>
      </c>
      <c r="E3" s="7" t="n">
        <v>14.5</v>
      </c>
      <c r="F3" s="8" t="n">
        <v>60</v>
      </c>
      <c r="G3" s="8" t="n">
        <v>20</v>
      </c>
      <c r="H3" s="9">
        <f>IF($B3="","",N($F3)+SUMIF(Movimientos!$B$2:$B$1001,$A3,Movimientos!$I$2:$I$1001))</f>
        <v/>
      </c>
      <c r="I3" s="10">
        <f>IF($B3="","",IF(COUNTIFS(Movimientos!$B$2:$B$1001,$A3,Movimientos!$N$2:$N$1001,1)=0,N($E3),INDEX(Movimientos!$K$2:$K$1001,MATCH($A3&amp;"|"&amp;COUNTIFS(Movimientos!$B$2:$B$1001,$A3,Movimientos!$N$2:$N$1001,1),Movimientos!$P$2:$P$1001,0))))</f>
        <v/>
      </c>
      <c r="J3" s="10">
        <f>IF($B3="","",ROUND($H3*$I3,2))</f>
        <v/>
      </c>
      <c r="K3" s="11">
        <f>IF(OR($B3="",$G3=""),"",IF($H3&lt;=$G3,"Sí",""))</f>
        <v/>
      </c>
    </row>
    <row r="4" ht="18" customHeight="1">
      <c r="A4" s="6" t="inlineStr">
        <is>
          <t>PIN-003</t>
        </is>
      </c>
      <c r="B4" s="6" t="inlineStr">
        <is>
          <t>Pintura vinílica blanca, cubeta 19 L</t>
        </is>
      </c>
      <c r="C4" s="6" t="inlineStr">
        <is>
          <t>cubeta</t>
        </is>
      </c>
      <c r="D4" s="7" t="n">
        <v>1450</v>
      </c>
      <c r="E4" s="7" t="n">
        <v>980</v>
      </c>
      <c r="F4" s="8" t="n">
        <v>6</v>
      </c>
      <c r="G4" s="8" t="n">
        <v>3</v>
      </c>
      <c r="H4" s="9">
        <f>IF($B4="","",N($F4)+SUMIF(Movimientos!$B$2:$B$1001,$A4,Movimientos!$I$2:$I$1001))</f>
        <v/>
      </c>
      <c r="I4" s="10">
        <f>IF($B4="","",IF(COUNTIFS(Movimientos!$B$2:$B$1001,$A4,Movimientos!$N$2:$N$1001,1)=0,N($E4),INDEX(Movimientos!$K$2:$K$1001,MATCH($A4&amp;"|"&amp;COUNTIFS(Movimientos!$B$2:$B$1001,$A4,Movimientos!$N$2:$N$1001,1),Movimientos!$P$2:$P$1001,0))))</f>
        <v/>
      </c>
      <c r="J4" s="10">
        <f>IF($B4="","",ROUND($H4*$I4,2))</f>
        <v/>
      </c>
      <c r="K4" s="11">
        <f>IF(OR($B4="",$G4=""),"",IF($H4&lt;=$G4,"Sí",""))</f>
        <v/>
      </c>
      <c r="M4" s="5" t="inlineStr">
        <is>
          <t>Productos por resurtir</t>
        </is>
      </c>
    </row>
    <row r="5" ht="18" customHeight="1">
      <c r="A5" s="6" t="inlineStr">
        <is>
          <t>FOC-004</t>
        </is>
      </c>
      <c r="B5" s="6" t="inlineStr">
        <is>
          <t>Foco LED 9 W luz blanca</t>
        </is>
      </c>
      <c r="C5" s="6" t="inlineStr">
        <is>
          <t>pza</t>
        </is>
      </c>
      <c r="D5" s="7" t="n">
        <v>45</v>
      </c>
      <c r="E5" s="7" t="n">
        <v>26</v>
      </c>
      <c r="F5" s="8" t="n">
        <v>40</v>
      </c>
      <c r="G5" s="8" t="n">
        <v>15</v>
      </c>
      <c r="H5" s="9">
        <f>IF($B5="","",N($F5)+SUMIF(Movimientos!$B$2:$B$1001,$A5,Movimientos!$I$2:$I$1001))</f>
        <v/>
      </c>
      <c r="I5" s="10">
        <f>IF($B5="","",IF(COUNTIFS(Movimientos!$B$2:$B$1001,$A5,Movimientos!$N$2:$N$1001,1)=0,N($E5),INDEX(Movimientos!$K$2:$K$1001,MATCH($A5&amp;"|"&amp;COUNTIFS(Movimientos!$B$2:$B$1001,$A5,Movimientos!$N$2:$N$1001,1),Movimientos!$P$2:$P$1001,0))))</f>
        <v/>
      </c>
      <c r="J5" s="10">
        <f>IF($B5="","",ROUND($H5*$I5,2))</f>
        <v/>
      </c>
      <c r="K5" s="11">
        <f>IF(OR($B5="",$G5=""),"",IF($H5&lt;=$G5,"Sí",""))</f>
        <v/>
      </c>
      <c r="M5" s="13">
        <f>COUNTIF(K2:K500,"Sí")</f>
        <v/>
      </c>
    </row>
    <row r="6" ht="18" customHeight="1">
      <c r="A6" s="6" t="inlineStr">
        <is>
          <t>ACE-005</t>
        </is>
      </c>
      <c r="B6" s="6" t="inlineStr">
        <is>
          <t>Aceite para motor 20W-50, 1 L</t>
        </is>
      </c>
      <c r="C6" s="6" t="inlineStr">
        <is>
          <t>pza</t>
        </is>
      </c>
      <c r="D6" s="7" t="n">
        <v>165</v>
      </c>
      <c r="E6" s="7" t="n">
        <v>112</v>
      </c>
      <c r="F6" s="8" t="n">
        <v>4</v>
      </c>
      <c r="G6" s="8" t="n">
        <v>6</v>
      </c>
      <c r="H6" s="9">
        <f>IF($B6="","",N($F6)+SUMIF(Movimientos!$B$2:$B$1001,$A6,Movimientos!$I$2:$I$1001))</f>
        <v/>
      </c>
      <c r="I6" s="10">
        <f>IF($B6="","",IF(COUNTIFS(Movimientos!$B$2:$B$1001,$A6,Movimientos!$N$2:$N$1001,1)=0,N($E6),INDEX(Movimientos!$K$2:$K$1001,MATCH($A6&amp;"|"&amp;COUNTIFS(Movimientos!$B$2:$B$1001,$A6,Movimientos!$N$2:$N$1001,1),Movimientos!$P$2:$P$1001,0))))</f>
        <v/>
      </c>
      <c r="J6" s="10">
        <f>IF($B6="","",ROUND($H6*$I6,2))</f>
        <v/>
      </c>
      <c r="K6" s="11">
        <f>IF(OR($B6="",$G6=""),"",IF($H6&lt;=$G6,"Sí",""))</f>
        <v/>
      </c>
    </row>
    <row r="7" ht="18" customHeight="1">
      <c r="A7" s="6" t="n"/>
      <c r="B7" s="6" t="n"/>
      <c r="C7" s="6" t="n"/>
      <c r="D7" s="7" t="n"/>
      <c r="E7" s="7" t="n"/>
      <c r="F7" s="8" t="n"/>
      <c r="G7" s="8" t="n"/>
      <c r="H7" s="9">
        <f>IF($B7="","",N($F7)+SUMIF(Movimientos!$B$2:$B$1001,$A7,Movimientos!$I$2:$I$1001))</f>
        <v/>
      </c>
      <c r="I7" s="10">
        <f>IF($B7="","",IF(COUNTIFS(Movimientos!$B$2:$B$1001,$A7,Movimientos!$N$2:$N$1001,1)=0,N($E7),INDEX(Movimientos!$K$2:$K$1001,MATCH($A7&amp;"|"&amp;COUNTIFS(Movimientos!$B$2:$B$1001,$A7,Movimientos!$N$2:$N$1001,1),Movimientos!$P$2:$P$1001,0))))</f>
        <v/>
      </c>
      <c r="J7" s="10">
        <f>IF($B7="","",ROUND($H7*$I7,2))</f>
        <v/>
      </c>
      <c r="K7" s="11">
        <f>IF(OR($B7="",$G7=""),"",IF($H7&lt;=$G7,"Sí",""))</f>
        <v/>
      </c>
      <c r="M7" s="14" t="inlineStr">
        <is>
          <t>Escribe en las columnas blancas. Las grises se calculan solas con lo que anotas en Movimientos. Ve la hoja Instrucciones.</t>
        </is>
      </c>
    </row>
    <row r="8" ht="18" customHeight="1">
      <c r="A8" s="6" t="n"/>
      <c r="B8" s="6" t="n"/>
      <c r="C8" s="6" t="n"/>
      <c r="D8" s="7" t="n"/>
      <c r="E8" s="7" t="n"/>
      <c r="F8" s="8" t="n"/>
      <c r="G8" s="8" t="n"/>
      <c r="H8" s="9">
        <f>IF($B8="","",N($F8)+SUMIF(Movimientos!$B$2:$B$1001,$A8,Movimientos!$I$2:$I$1001))</f>
        <v/>
      </c>
      <c r="I8" s="10">
        <f>IF($B8="","",IF(COUNTIFS(Movimientos!$B$2:$B$1001,$A8,Movimientos!$N$2:$N$1001,1)=0,N($E8),INDEX(Movimientos!$K$2:$K$1001,MATCH($A8&amp;"|"&amp;COUNTIFS(Movimientos!$B$2:$B$1001,$A8,Movimientos!$N$2:$N$1001,1),Movimientos!$P$2:$P$1001,0))))</f>
        <v/>
      </c>
      <c r="J8" s="10">
        <f>IF($B8="","",ROUND($H8*$I8,2))</f>
        <v/>
      </c>
      <c r="K8" s="11">
        <f>IF(OR($B8="",$G8=""),"",IF($H8&lt;=$G8,"Sí",""))</f>
        <v/>
      </c>
    </row>
    <row r="9" ht="18" customHeight="1">
      <c r="A9" s="6" t="n"/>
      <c r="B9" s="6" t="n"/>
      <c r="C9" s="6" t="n"/>
      <c r="D9" s="7" t="n"/>
      <c r="E9" s="7" t="n"/>
      <c r="F9" s="8" t="n"/>
      <c r="G9" s="8" t="n"/>
      <c r="H9" s="9">
        <f>IF($B9="","",N($F9)+SUMIF(Movimientos!$B$2:$B$1001,$A9,Movimientos!$I$2:$I$1001))</f>
        <v/>
      </c>
      <c r="I9" s="10">
        <f>IF($B9="","",IF(COUNTIFS(Movimientos!$B$2:$B$1001,$A9,Movimientos!$N$2:$N$1001,1)=0,N($E9),INDEX(Movimientos!$K$2:$K$1001,MATCH($A9&amp;"|"&amp;COUNTIFS(Movimientos!$B$2:$B$1001,$A9,Movimientos!$N$2:$N$1001,1),Movimientos!$P$2:$P$1001,0))))</f>
        <v/>
      </c>
      <c r="J9" s="10">
        <f>IF($B9="","",ROUND($H9*$I9,2))</f>
        <v/>
      </c>
      <c r="K9" s="11">
        <f>IF(OR($B9="",$G9=""),"",IF($H9&lt;=$G9,"Sí",""))</f>
        <v/>
      </c>
    </row>
    <row r="10" ht="18" customHeight="1">
      <c r="A10" s="6" t="n"/>
      <c r="B10" s="6" t="n"/>
      <c r="C10" s="6" t="n"/>
      <c r="D10" s="7" t="n"/>
      <c r="E10" s="7" t="n"/>
      <c r="F10" s="8" t="n"/>
      <c r="G10" s="8" t="n"/>
      <c r="H10" s="9">
        <f>IF($B10="","",N($F10)+SUMIF(Movimientos!$B$2:$B$1001,$A10,Movimientos!$I$2:$I$1001))</f>
        <v/>
      </c>
      <c r="I10" s="10">
        <f>IF($B10="","",IF(COUNTIFS(Movimientos!$B$2:$B$1001,$A10,Movimientos!$N$2:$N$1001,1)=0,N($E10),INDEX(Movimientos!$K$2:$K$1001,MATCH($A10&amp;"|"&amp;COUNTIFS(Movimientos!$B$2:$B$1001,$A10,Movimientos!$N$2:$N$1001,1),Movimientos!$P$2:$P$1001,0))))</f>
        <v/>
      </c>
      <c r="J10" s="10">
        <f>IF($B10="","",ROUND($H10*$I10,2))</f>
        <v/>
      </c>
      <c r="K10" s="11">
        <f>IF(OR($B10="",$G10=""),"",IF($H10&lt;=$G10,"Sí",""))</f>
        <v/>
      </c>
    </row>
    <row r="11" ht="18" customHeight="1">
      <c r="A11" s="6" t="n"/>
      <c r="B11" s="6" t="n"/>
      <c r="C11" s="6" t="n"/>
      <c r="D11" s="7" t="n"/>
      <c r="E11" s="7" t="n"/>
      <c r="F11" s="8" t="n"/>
      <c r="G11" s="8" t="n"/>
      <c r="H11" s="9">
        <f>IF($B11="","",N($F11)+SUMIF(Movimientos!$B$2:$B$1001,$A11,Movimientos!$I$2:$I$1001))</f>
        <v/>
      </c>
      <c r="I11" s="10">
        <f>IF($B11="","",IF(COUNTIFS(Movimientos!$B$2:$B$1001,$A11,Movimientos!$N$2:$N$1001,1)=0,N($E11),INDEX(Movimientos!$K$2:$K$1001,MATCH($A11&amp;"|"&amp;COUNTIFS(Movimientos!$B$2:$B$1001,$A11,Movimientos!$N$2:$N$1001,1),Movimientos!$P$2:$P$1001,0))))</f>
        <v/>
      </c>
      <c r="J11" s="10">
        <f>IF($B11="","",ROUND($H11*$I11,2))</f>
        <v/>
      </c>
      <c r="K11" s="11">
        <f>IF(OR($B11="",$G11=""),"",IF($H11&lt;=$G11,"Sí",""))</f>
        <v/>
      </c>
    </row>
    <row r="12" ht="18" customHeight="1">
      <c r="A12" s="6" t="n"/>
      <c r="B12" s="6" t="n"/>
      <c r="C12" s="6" t="n"/>
      <c r="D12" s="7" t="n"/>
      <c r="E12" s="7" t="n"/>
      <c r="F12" s="8" t="n"/>
      <c r="G12" s="8" t="n"/>
      <c r="H12" s="9">
        <f>IF($B12="","",N($F12)+SUMIF(Movimientos!$B$2:$B$1001,$A12,Movimientos!$I$2:$I$1001))</f>
        <v/>
      </c>
      <c r="I12" s="10">
        <f>IF($B12="","",IF(COUNTIFS(Movimientos!$B$2:$B$1001,$A12,Movimientos!$N$2:$N$1001,1)=0,N($E12),INDEX(Movimientos!$K$2:$K$1001,MATCH($A12&amp;"|"&amp;COUNTIFS(Movimientos!$B$2:$B$1001,$A12,Movimientos!$N$2:$N$1001,1),Movimientos!$P$2:$P$1001,0))))</f>
        <v/>
      </c>
      <c r="J12" s="10">
        <f>IF($B12="","",ROUND($H12*$I12,2))</f>
        <v/>
      </c>
      <c r="K12" s="11">
        <f>IF(OR($B12="",$G12=""),"",IF($H12&lt;=$G12,"Sí",""))</f>
        <v/>
      </c>
    </row>
    <row r="13" ht="18" customHeight="1">
      <c r="A13" s="6" t="n"/>
      <c r="B13" s="6" t="n"/>
      <c r="C13" s="6" t="n"/>
      <c r="D13" s="7" t="n"/>
      <c r="E13" s="7" t="n"/>
      <c r="F13" s="8" t="n"/>
      <c r="G13" s="8" t="n"/>
      <c r="H13" s="9">
        <f>IF($B13="","",N($F13)+SUMIF(Movimientos!$B$2:$B$1001,$A13,Movimientos!$I$2:$I$1001))</f>
        <v/>
      </c>
      <c r="I13" s="10">
        <f>IF($B13="","",IF(COUNTIFS(Movimientos!$B$2:$B$1001,$A13,Movimientos!$N$2:$N$1001,1)=0,N($E13),INDEX(Movimientos!$K$2:$K$1001,MATCH($A13&amp;"|"&amp;COUNTIFS(Movimientos!$B$2:$B$1001,$A13,Movimientos!$N$2:$N$1001,1),Movimientos!$P$2:$P$1001,0))))</f>
        <v/>
      </c>
      <c r="J13" s="10">
        <f>IF($B13="","",ROUND($H13*$I13,2))</f>
        <v/>
      </c>
      <c r="K13" s="11">
        <f>IF(OR($B13="",$G13=""),"",IF($H13&lt;=$G13,"Sí",""))</f>
        <v/>
      </c>
    </row>
    <row r="14" ht="18" customHeight="1">
      <c r="A14" s="6" t="n"/>
      <c r="B14" s="6" t="n"/>
      <c r="C14" s="6" t="n"/>
      <c r="D14" s="7" t="n"/>
      <c r="E14" s="7" t="n"/>
      <c r="F14" s="8" t="n"/>
      <c r="G14" s="8" t="n"/>
      <c r="H14" s="9">
        <f>IF($B14="","",N($F14)+SUMIF(Movimientos!$B$2:$B$1001,$A14,Movimientos!$I$2:$I$1001))</f>
        <v/>
      </c>
      <c r="I14" s="10">
        <f>IF($B14="","",IF(COUNTIFS(Movimientos!$B$2:$B$1001,$A14,Movimientos!$N$2:$N$1001,1)=0,N($E14),INDEX(Movimientos!$K$2:$K$1001,MATCH($A14&amp;"|"&amp;COUNTIFS(Movimientos!$B$2:$B$1001,$A14,Movimientos!$N$2:$N$1001,1),Movimientos!$P$2:$P$1001,0))))</f>
        <v/>
      </c>
      <c r="J14" s="10">
        <f>IF($B14="","",ROUND($H14*$I14,2))</f>
        <v/>
      </c>
      <c r="K14" s="11">
        <f>IF(OR($B14="",$G14=""),"",IF($H14&lt;=$G14,"Sí",""))</f>
        <v/>
      </c>
      <c r="M14" s="15" t="inlineStr">
        <is>
          <t>Plantilla gratuita de sumadito.com</t>
        </is>
      </c>
    </row>
    <row r="15" ht="18" customHeight="1">
      <c r="A15" s="6" t="n"/>
      <c r="B15" s="6" t="n"/>
      <c r="C15" s="6" t="n"/>
      <c r="D15" s="7" t="n"/>
      <c r="E15" s="7" t="n"/>
      <c r="F15" s="8" t="n"/>
      <c r="G15" s="8" t="n"/>
      <c r="H15" s="9">
        <f>IF($B15="","",N($F15)+SUMIF(Movimientos!$B$2:$B$1001,$A15,Movimientos!$I$2:$I$1001))</f>
        <v/>
      </c>
      <c r="I15" s="10">
        <f>IF($B15="","",IF(COUNTIFS(Movimientos!$B$2:$B$1001,$A15,Movimientos!$N$2:$N$1001,1)=0,N($E15),INDEX(Movimientos!$K$2:$K$1001,MATCH($A15&amp;"|"&amp;COUNTIFS(Movimientos!$B$2:$B$1001,$A15,Movimientos!$N$2:$N$1001,1),Movimientos!$P$2:$P$1001,0))))</f>
        <v/>
      </c>
      <c r="J15" s="10">
        <f>IF($B15="","",ROUND($H15*$I15,2))</f>
        <v/>
      </c>
      <c r="K15" s="11">
        <f>IF(OR($B15="",$G15=""),"",IF($H15&lt;=$G15,"Sí",""))</f>
        <v/>
      </c>
    </row>
    <row r="16" ht="18" customHeight="1">
      <c r="A16" s="6" t="n"/>
      <c r="B16" s="6" t="n"/>
      <c r="C16" s="6" t="n"/>
      <c r="D16" s="7" t="n"/>
      <c r="E16" s="7" t="n"/>
      <c r="F16" s="8" t="n"/>
      <c r="G16" s="8" t="n"/>
      <c r="H16" s="9">
        <f>IF($B16="","",N($F16)+SUMIF(Movimientos!$B$2:$B$1001,$A16,Movimientos!$I$2:$I$1001))</f>
        <v/>
      </c>
      <c r="I16" s="10">
        <f>IF($B16="","",IF(COUNTIFS(Movimientos!$B$2:$B$1001,$A16,Movimientos!$N$2:$N$1001,1)=0,N($E16),INDEX(Movimientos!$K$2:$K$1001,MATCH($A16&amp;"|"&amp;COUNTIFS(Movimientos!$B$2:$B$1001,$A16,Movimientos!$N$2:$N$1001,1),Movimientos!$P$2:$P$1001,0))))</f>
        <v/>
      </c>
      <c r="J16" s="10">
        <f>IF($B16="","",ROUND($H16*$I16,2))</f>
        <v/>
      </c>
      <c r="K16" s="11">
        <f>IF(OR($B16="",$G16=""),"",IF($H16&lt;=$G16,"Sí",""))</f>
        <v/>
      </c>
    </row>
    <row r="17" ht="18" customHeight="1">
      <c r="A17" s="6" t="n"/>
      <c r="B17" s="6" t="n"/>
      <c r="C17" s="6" t="n"/>
      <c r="D17" s="7" t="n"/>
      <c r="E17" s="7" t="n"/>
      <c r="F17" s="8" t="n"/>
      <c r="G17" s="8" t="n"/>
      <c r="H17" s="9">
        <f>IF($B17="","",N($F17)+SUMIF(Movimientos!$B$2:$B$1001,$A17,Movimientos!$I$2:$I$1001))</f>
        <v/>
      </c>
      <c r="I17" s="10">
        <f>IF($B17="","",IF(COUNTIFS(Movimientos!$B$2:$B$1001,$A17,Movimientos!$N$2:$N$1001,1)=0,N($E17),INDEX(Movimientos!$K$2:$K$1001,MATCH($A17&amp;"|"&amp;COUNTIFS(Movimientos!$B$2:$B$1001,$A17,Movimientos!$N$2:$N$1001,1),Movimientos!$P$2:$P$1001,0))))</f>
        <v/>
      </c>
      <c r="J17" s="10">
        <f>IF($B17="","",ROUND($H17*$I17,2))</f>
        <v/>
      </c>
      <c r="K17" s="11">
        <f>IF(OR($B17="",$G17=""),"",IF($H17&lt;=$G17,"Sí",""))</f>
        <v/>
      </c>
    </row>
    <row r="18" ht="18" customHeight="1">
      <c r="A18" s="6" t="n"/>
      <c r="B18" s="6" t="n"/>
      <c r="C18" s="6" t="n"/>
      <c r="D18" s="7" t="n"/>
      <c r="E18" s="7" t="n"/>
      <c r="F18" s="8" t="n"/>
      <c r="G18" s="8" t="n"/>
      <c r="H18" s="9">
        <f>IF($B18="","",N($F18)+SUMIF(Movimientos!$B$2:$B$1001,$A18,Movimientos!$I$2:$I$1001))</f>
        <v/>
      </c>
      <c r="I18" s="10">
        <f>IF($B18="","",IF(COUNTIFS(Movimientos!$B$2:$B$1001,$A18,Movimientos!$N$2:$N$1001,1)=0,N($E18),INDEX(Movimientos!$K$2:$K$1001,MATCH($A18&amp;"|"&amp;COUNTIFS(Movimientos!$B$2:$B$1001,$A18,Movimientos!$N$2:$N$1001,1),Movimientos!$P$2:$P$1001,0))))</f>
        <v/>
      </c>
      <c r="J18" s="10">
        <f>IF($B18="","",ROUND($H18*$I18,2))</f>
        <v/>
      </c>
      <c r="K18" s="11">
        <f>IF(OR($B18="",$G18=""),"",IF($H18&lt;=$G18,"Sí",""))</f>
        <v/>
      </c>
    </row>
    <row r="19" ht="18" customHeight="1">
      <c r="A19" s="6" t="n"/>
      <c r="B19" s="6" t="n"/>
      <c r="C19" s="6" t="n"/>
      <c r="D19" s="7" t="n"/>
      <c r="E19" s="7" t="n"/>
      <c r="F19" s="8" t="n"/>
      <c r="G19" s="8" t="n"/>
      <c r="H19" s="9">
        <f>IF($B19="","",N($F19)+SUMIF(Movimientos!$B$2:$B$1001,$A19,Movimientos!$I$2:$I$1001))</f>
        <v/>
      </c>
      <c r="I19" s="10">
        <f>IF($B19="","",IF(COUNTIFS(Movimientos!$B$2:$B$1001,$A19,Movimientos!$N$2:$N$1001,1)=0,N($E19),INDEX(Movimientos!$K$2:$K$1001,MATCH($A19&amp;"|"&amp;COUNTIFS(Movimientos!$B$2:$B$1001,$A19,Movimientos!$N$2:$N$1001,1),Movimientos!$P$2:$P$1001,0))))</f>
        <v/>
      </c>
      <c r="J19" s="10">
        <f>IF($B19="","",ROUND($H19*$I19,2))</f>
        <v/>
      </c>
      <c r="K19" s="11">
        <f>IF(OR($B19="",$G19=""),"",IF($H19&lt;=$G19,"Sí",""))</f>
        <v/>
      </c>
    </row>
    <row r="20" ht="18" customHeight="1">
      <c r="A20" s="6" t="n"/>
      <c r="B20" s="6" t="n"/>
      <c r="C20" s="6" t="n"/>
      <c r="D20" s="7" t="n"/>
      <c r="E20" s="7" t="n"/>
      <c r="F20" s="8" t="n"/>
      <c r="G20" s="8" t="n"/>
      <c r="H20" s="9">
        <f>IF($B20="","",N($F20)+SUMIF(Movimientos!$B$2:$B$1001,$A20,Movimientos!$I$2:$I$1001))</f>
        <v/>
      </c>
      <c r="I20" s="10">
        <f>IF($B20="","",IF(COUNTIFS(Movimientos!$B$2:$B$1001,$A20,Movimientos!$N$2:$N$1001,1)=0,N($E20),INDEX(Movimientos!$K$2:$K$1001,MATCH($A20&amp;"|"&amp;COUNTIFS(Movimientos!$B$2:$B$1001,$A20,Movimientos!$N$2:$N$1001,1),Movimientos!$P$2:$P$1001,0))))</f>
        <v/>
      </c>
      <c r="J20" s="10">
        <f>IF($B20="","",ROUND($H20*$I20,2))</f>
        <v/>
      </c>
      <c r="K20" s="11">
        <f>IF(OR($B20="",$G20=""),"",IF($H20&lt;=$G20,"Sí",""))</f>
        <v/>
      </c>
    </row>
    <row r="21" ht="18" customHeight="1">
      <c r="A21" s="6" t="n"/>
      <c r="B21" s="6" t="n"/>
      <c r="C21" s="6" t="n"/>
      <c r="D21" s="7" t="n"/>
      <c r="E21" s="7" t="n"/>
      <c r="F21" s="8" t="n"/>
      <c r="G21" s="8" t="n"/>
      <c r="H21" s="9">
        <f>IF($B21="","",N($F21)+SUMIF(Movimientos!$B$2:$B$1001,$A21,Movimientos!$I$2:$I$1001))</f>
        <v/>
      </c>
      <c r="I21" s="10">
        <f>IF($B21="","",IF(COUNTIFS(Movimientos!$B$2:$B$1001,$A21,Movimientos!$N$2:$N$1001,1)=0,N($E21),INDEX(Movimientos!$K$2:$K$1001,MATCH($A21&amp;"|"&amp;COUNTIFS(Movimientos!$B$2:$B$1001,$A21,Movimientos!$N$2:$N$1001,1),Movimientos!$P$2:$P$1001,0))))</f>
        <v/>
      </c>
      <c r="J21" s="10">
        <f>IF($B21="","",ROUND($H21*$I21,2))</f>
        <v/>
      </c>
      <c r="K21" s="11">
        <f>IF(OR($B21="",$G21=""),"",IF($H21&lt;=$G21,"Sí",""))</f>
        <v/>
      </c>
    </row>
    <row r="22" ht="18" customHeight="1">
      <c r="A22" s="6" t="n"/>
      <c r="B22" s="6" t="n"/>
      <c r="C22" s="6" t="n"/>
      <c r="D22" s="7" t="n"/>
      <c r="E22" s="7" t="n"/>
      <c r="F22" s="8" t="n"/>
      <c r="G22" s="8" t="n"/>
      <c r="H22" s="9">
        <f>IF($B22="","",N($F22)+SUMIF(Movimientos!$B$2:$B$1001,$A22,Movimientos!$I$2:$I$1001))</f>
        <v/>
      </c>
      <c r="I22" s="10">
        <f>IF($B22="","",IF(COUNTIFS(Movimientos!$B$2:$B$1001,$A22,Movimientos!$N$2:$N$1001,1)=0,N($E22),INDEX(Movimientos!$K$2:$K$1001,MATCH($A22&amp;"|"&amp;COUNTIFS(Movimientos!$B$2:$B$1001,$A22,Movimientos!$N$2:$N$1001,1),Movimientos!$P$2:$P$1001,0))))</f>
        <v/>
      </c>
      <c r="J22" s="10">
        <f>IF($B22="","",ROUND($H22*$I22,2))</f>
        <v/>
      </c>
      <c r="K22" s="11">
        <f>IF(OR($B22="",$G22=""),"",IF($H22&lt;=$G22,"Sí",""))</f>
        <v/>
      </c>
    </row>
    <row r="23" ht="18" customHeight="1">
      <c r="A23" s="6" t="n"/>
      <c r="B23" s="6" t="n"/>
      <c r="C23" s="6" t="n"/>
      <c r="D23" s="7" t="n"/>
      <c r="E23" s="7" t="n"/>
      <c r="F23" s="8" t="n"/>
      <c r="G23" s="8" t="n"/>
      <c r="H23" s="9">
        <f>IF($B23="","",N($F23)+SUMIF(Movimientos!$B$2:$B$1001,$A23,Movimientos!$I$2:$I$1001))</f>
        <v/>
      </c>
      <c r="I23" s="10">
        <f>IF($B23="","",IF(COUNTIFS(Movimientos!$B$2:$B$1001,$A23,Movimientos!$N$2:$N$1001,1)=0,N($E23),INDEX(Movimientos!$K$2:$K$1001,MATCH($A23&amp;"|"&amp;COUNTIFS(Movimientos!$B$2:$B$1001,$A23,Movimientos!$N$2:$N$1001,1),Movimientos!$P$2:$P$1001,0))))</f>
        <v/>
      </c>
      <c r="J23" s="10">
        <f>IF($B23="","",ROUND($H23*$I23,2))</f>
        <v/>
      </c>
      <c r="K23" s="11">
        <f>IF(OR($B23="",$G23=""),"",IF($H23&lt;=$G23,"Sí",""))</f>
        <v/>
      </c>
    </row>
    <row r="24" ht="18" customHeight="1">
      <c r="A24" s="6" t="n"/>
      <c r="B24" s="6" t="n"/>
      <c r="C24" s="6" t="n"/>
      <c r="D24" s="7" t="n"/>
      <c r="E24" s="7" t="n"/>
      <c r="F24" s="8" t="n"/>
      <c r="G24" s="8" t="n"/>
      <c r="H24" s="9">
        <f>IF($B24="","",N($F24)+SUMIF(Movimientos!$B$2:$B$1001,$A24,Movimientos!$I$2:$I$1001))</f>
        <v/>
      </c>
      <c r="I24" s="10">
        <f>IF($B24="","",IF(COUNTIFS(Movimientos!$B$2:$B$1001,$A24,Movimientos!$N$2:$N$1001,1)=0,N($E24),INDEX(Movimientos!$K$2:$K$1001,MATCH($A24&amp;"|"&amp;COUNTIFS(Movimientos!$B$2:$B$1001,$A24,Movimientos!$N$2:$N$1001,1),Movimientos!$P$2:$P$1001,0))))</f>
        <v/>
      </c>
      <c r="J24" s="10">
        <f>IF($B24="","",ROUND($H24*$I24,2))</f>
        <v/>
      </c>
      <c r="K24" s="11">
        <f>IF(OR($B24="",$G24=""),"",IF($H24&lt;=$G24,"Sí",""))</f>
        <v/>
      </c>
    </row>
    <row r="25" ht="18" customHeight="1">
      <c r="A25" s="6" t="n"/>
      <c r="B25" s="6" t="n"/>
      <c r="C25" s="6" t="n"/>
      <c r="D25" s="7" t="n"/>
      <c r="E25" s="7" t="n"/>
      <c r="F25" s="8" t="n"/>
      <c r="G25" s="8" t="n"/>
      <c r="H25" s="9">
        <f>IF($B25="","",N($F25)+SUMIF(Movimientos!$B$2:$B$1001,$A25,Movimientos!$I$2:$I$1001))</f>
        <v/>
      </c>
      <c r="I25" s="10">
        <f>IF($B25="","",IF(COUNTIFS(Movimientos!$B$2:$B$1001,$A25,Movimientos!$N$2:$N$1001,1)=0,N($E25),INDEX(Movimientos!$K$2:$K$1001,MATCH($A25&amp;"|"&amp;COUNTIFS(Movimientos!$B$2:$B$1001,$A25,Movimientos!$N$2:$N$1001,1),Movimientos!$P$2:$P$1001,0))))</f>
        <v/>
      </c>
      <c r="J25" s="10">
        <f>IF($B25="","",ROUND($H25*$I25,2))</f>
        <v/>
      </c>
      <c r="K25" s="11">
        <f>IF(OR($B25="",$G25=""),"",IF($H25&lt;=$G25,"Sí",""))</f>
        <v/>
      </c>
    </row>
    <row r="26" ht="18" customHeight="1">
      <c r="A26" s="6" t="n"/>
      <c r="B26" s="6" t="n"/>
      <c r="C26" s="6" t="n"/>
      <c r="D26" s="7" t="n"/>
      <c r="E26" s="7" t="n"/>
      <c r="F26" s="8" t="n"/>
      <c r="G26" s="8" t="n"/>
      <c r="H26" s="9">
        <f>IF($B26="","",N($F26)+SUMIF(Movimientos!$B$2:$B$1001,$A26,Movimientos!$I$2:$I$1001))</f>
        <v/>
      </c>
      <c r="I26" s="10">
        <f>IF($B26="","",IF(COUNTIFS(Movimientos!$B$2:$B$1001,$A26,Movimientos!$N$2:$N$1001,1)=0,N($E26),INDEX(Movimientos!$K$2:$K$1001,MATCH($A26&amp;"|"&amp;COUNTIFS(Movimientos!$B$2:$B$1001,$A26,Movimientos!$N$2:$N$1001,1),Movimientos!$P$2:$P$1001,0))))</f>
        <v/>
      </c>
      <c r="J26" s="10">
        <f>IF($B26="","",ROUND($H26*$I26,2))</f>
        <v/>
      </c>
      <c r="K26" s="11">
        <f>IF(OR($B26="",$G26=""),"",IF($H26&lt;=$G26,"Sí",""))</f>
        <v/>
      </c>
    </row>
    <row r="27" ht="18" customHeight="1">
      <c r="A27" s="6" t="n"/>
      <c r="B27" s="6" t="n"/>
      <c r="C27" s="6" t="n"/>
      <c r="D27" s="7" t="n"/>
      <c r="E27" s="7" t="n"/>
      <c r="F27" s="8" t="n"/>
      <c r="G27" s="8" t="n"/>
      <c r="H27" s="9">
        <f>IF($B27="","",N($F27)+SUMIF(Movimientos!$B$2:$B$1001,$A27,Movimientos!$I$2:$I$1001))</f>
        <v/>
      </c>
      <c r="I27" s="10">
        <f>IF($B27="","",IF(COUNTIFS(Movimientos!$B$2:$B$1001,$A27,Movimientos!$N$2:$N$1001,1)=0,N($E27),INDEX(Movimientos!$K$2:$K$1001,MATCH($A27&amp;"|"&amp;COUNTIFS(Movimientos!$B$2:$B$1001,$A27,Movimientos!$N$2:$N$1001,1),Movimientos!$P$2:$P$1001,0))))</f>
        <v/>
      </c>
      <c r="J27" s="10">
        <f>IF($B27="","",ROUND($H27*$I27,2))</f>
        <v/>
      </c>
      <c r="K27" s="11">
        <f>IF(OR($B27="",$G27=""),"",IF($H27&lt;=$G27,"Sí",""))</f>
        <v/>
      </c>
    </row>
    <row r="28" ht="18" customHeight="1">
      <c r="A28" s="6" t="n"/>
      <c r="B28" s="6" t="n"/>
      <c r="C28" s="6" t="n"/>
      <c r="D28" s="7" t="n"/>
      <c r="E28" s="7" t="n"/>
      <c r="F28" s="8" t="n"/>
      <c r="G28" s="8" t="n"/>
      <c r="H28" s="9">
        <f>IF($B28="","",N($F28)+SUMIF(Movimientos!$B$2:$B$1001,$A28,Movimientos!$I$2:$I$1001))</f>
        <v/>
      </c>
      <c r="I28" s="10">
        <f>IF($B28="","",IF(COUNTIFS(Movimientos!$B$2:$B$1001,$A28,Movimientos!$N$2:$N$1001,1)=0,N($E28),INDEX(Movimientos!$K$2:$K$1001,MATCH($A28&amp;"|"&amp;COUNTIFS(Movimientos!$B$2:$B$1001,$A28,Movimientos!$N$2:$N$1001,1),Movimientos!$P$2:$P$1001,0))))</f>
        <v/>
      </c>
      <c r="J28" s="10">
        <f>IF($B28="","",ROUND($H28*$I28,2))</f>
        <v/>
      </c>
      <c r="K28" s="11">
        <f>IF(OR($B28="",$G28=""),"",IF($H28&lt;=$G28,"Sí",""))</f>
        <v/>
      </c>
    </row>
    <row r="29" ht="18" customHeight="1">
      <c r="A29" s="6" t="n"/>
      <c r="B29" s="6" t="n"/>
      <c r="C29" s="6" t="n"/>
      <c r="D29" s="7" t="n"/>
      <c r="E29" s="7" t="n"/>
      <c r="F29" s="8" t="n"/>
      <c r="G29" s="8" t="n"/>
      <c r="H29" s="9">
        <f>IF($B29="","",N($F29)+SUMIF(Movimientos!$B$2:$B$1001,$A29,Movimientos!$I$2:$I$1001))</f>
        <v/>
      </c>
      <c r="I29" s="10">
        <f>IF($B29="","",IF(COUNTIFS(Movimientos!$B$2:$B$1001,$A29,Movimientos!$N$2:$N$1001,1)=0,N($E29),INDEX(Movimientos!$K$2:$K$1001,MATCH($A29&amp;"|"&amp;COUNTIFS(Movimientos!$B$2:$B$1001,$A29,Movimientos!$N$2:$N$1001,1),Movimientos!$P$2:$P$1001,0))))</f>
        <v/>
      </c>
      <c r="J29" s="10">
        <f>IF($B29="","",ROUND($H29*$I29,2))</f>
        <v/>
      </c>
      <c r="K29" s="11">
        <f>IF(OR($B29="",$G29=""),"",IF($H29&lt;=$G29,"Sí",""))</f>
        <v/>
      </c>
    </row>
    <row r="30" ht="18" customHeight="1">
      <c r="A30" s="6" t="n"/>
      <c r="B30" s="6" t="n"/>
      <c r="C30" s="6" t="n"/>
      <c r="D30" s="7" t="n"/>
      <c r="E30" s="7" t="n"/>
      <c r="F30" s="8" t="n"/>
      <c r="G30" s="8" t="n"/>
      <c r="H30" s="9">
        <f>IF($B30="","",N($F30)+SUMIF(Movimientos!$B$2:$B$1001,$A30,Movimientos!$I$2:$I$1001))</f>
        <v/>
      </c>
      <c r="I30" s="10">
        <f>IF($B30="","",IF(COUNTIFS(Movimientos!$B$2:$B$1001,$A30,Movimientos!$N$2:$N$1001,1)=0,N($E30),INDEX(Movimientos!$K$2:$K$1001,MATCH($A30&amp;"|"&amp;COUNTIFS(Movimientos!$B$2:$B$1001,$A30,Movimientos!$N$2:$N$1001,1),Movimientos!$P$2:$P$1001,0))))</f>
        <v/>
      </c>
      <c r="J30" s="10">
        <f>IF($B30="","",ROUND($H30*$I30,2))</f>
        <v/>
      </c>
      <c r="K30" s="11">
        <f>IF(OR($B30="",$G30=""),"",IF($H30&lt;=$G30,"Sí",""))</f>
        <v/>
      </c>
    </row>
    <row r="31" ht="18" customHeight="1">
      <c r="A31" s="6" t="n"/>
      <c r="B31" s="6" t="n"/>
      <c r="C31" s="6" t="n"/>
      <c r="D31" s="7" t="n"/>
      <c r="E31" s="7" t="n"/>
      <c r="F31" s="8" t="n"/>
      <c r="G31" s="8" t="n"/>
      <c r="H31" s="9">
        <f>IF($B31="","",N($F31)+SUMIF(Movimientos!$B$2:$B$1001,$A31,Movimientos!$I$2:$I$1001))</f>
        <v/>
      </c>
      <c r="I31" s="10">
        <f>IF($B31="","",IF(COUNTIFS(Movimientos!$B$2:$B$1001,$A31,Movimientos!$N$2:$N$1001,1)=0,N($E31),INDEX(Movimientos!$K$2:$K$1001,MATCH($A31&amp;"|"&amp;COUNTIFS(Movimientos!$B$2:$B$1001,$A31,Movimientos!$N$2:$N$1001,1),Movimientos!$P$2:$P$1001,0))))</f>
        <v/>
      </c>
      <c r="J31" s="10">
        <f>IF($B31="","",ROUND($H31*$I31,2))</f>
        <v/>
      </c>
      <c r="K31" s="11">
        <f>IF(OR($B31="",$G31=""),"",IF($H31&lt;=$G31,"Sí",""))</f>
        <v/>
      </c>
    </row>
    <row r="32" ht="18" customHeight="1">
      <c r="A32" s="6" t="n"/>
      <c r="B32" s="6" t="n"/>
      <c r="C32" s="6" t="n"/>
      <c r="D32" s="7" t="n"/>
      <c r="E32" s="7" t="n"/>
      <c r="F32" s="8" t="n"/>
      <c r="G32" s="8" t="n"/>
      <c r="H32" s="9">
        <f>IF($B32="","",N($F32)+SUMIF(Movimientos!$B$2:$B$1001,$A32,Movimientos!$I$2:$I$1001))</f>
        <v/>
      </c>
      <c r="I32" s="10">
        <f>IF($B32="","",IF(COUNTIFS(Movimientos!$B$2:$B$1001,$A32,Movimientos!$N$2:$N$1001,1)=0,N($E32),INDEX(Movimientos!$K$2:$K$1001,MATCH($A32&amp;"|"&amp;COUNTIFS(Movimientos!$B$2:$B$1001,$A32,Movimientos!$N$2:$N$1001,1),Movimientos!$P$2:$P$1001,0))))</f>
        <v/>
      </c>
      <c r="J32" s="10">
        <f>IF($B32="","",ROUND($H32*$I32,2))</f>
        <v/>
      </c>
      <c r="K32" s="11">
        <f>IF(OR($B32="",$G32=""),"",IF($H32&lt;=$G32,"Sí",""))</f>
        <v/>
      </c>
    </row>
    <row r="33" ht="18" customHeight="1">
      <c r="A33" s="6" t="n"/>
      <c r="B33" s="6" t="n"/>
      <c r="C33" s="6" t="n"/>
      <c r="D33" s="7" t="n"/>
      <c r="E33" s="7" t="n"/>
      <c r="F33" s="8" t="n"/>
      <c r="G33" s="8" t="n"/>
      <c r="H33" s="9">
        <f>IF($B33="","",N($F33)+SUMIF(Movimientos!$B$2:$B$1001,$A33,Movimientos!$I$2:$I$1001))</f>
        <v/>
      </c>
      <c r="I33" s="10">
        <f>IF($B33="","",IF(COUNTIFS(Movimientos!$B$2:$B$1001,$A33,Movimientos!$N$2:$N$1001,1)=0,N($E33),INDEX(Movimientos!$K$2:$K$1001,MATCH($A33&amp;"|"&amp;COUNTIFS(Movimientos!$B$2:$B$1001,$A33,Movimientos!$N$2:$N$1001,1),Movimientos!$P$2:$P$1001,0))))</f>
        <v/>
      </c>
      <c r="J33" s="10">
        <f>IF($B33="","",ROUND($H33*$I33,2))</f>
        <v/>
      </c>
      <c r="K33" s="11">
        <f>IF(OR($B33="",$G33=""),"",IF($H33&lt;=$G33,"Sí",""))</f>
        <v/>
      </c>
    </row>
    <row r="34" ht="18" customHeight="1">
      <c r="A34" s="6" t="n"/>
      <c r="B34" s="6" t="n"/>
      <c r="C34" s="6" t="n"/>
      <c r="D34" s="7" t="n"/>
      <c r="E34" s="7" t="n"/>
      <c r="F34" s="8" t="n"/>
      <c r="G34" s="8" t="n"/>
      <c r="H34" s="9">
        <f>IF($B34="","",N($F34)+SUMIF(Movimientos!$B$2:$B$1001,$A34,Movimientos!$I$2:$I$1001))</f>
        <v/>
      </c>
      <c r="I34" s="10">
        <f>IF($B34="","",IF(COUNTIFS(Movimientos!$B$2:$B$1001,$A34,Movimientos!$N$2:$N$1001,1)=0,N($E34),INDEX(Movimientos!$K$2:$K$1001,MATCH($A34&amp;"|"&amp;COUNTIFS(Movimientos!$B$2:$B$1001,$A34,Movimientos!$N$2:$N$1001,1),Movimientos!$P$2:$P$1001,0))))</f>
        <v/>
      </c>
      <c r="J34" s="10">
        <f>IF($B34="","",ROUND($H34*$I34,2))</f>
        <v/>
      </c>
      <c r="K34" s="11">
        <f>IF(OR($B34="",$G34=""),"",IF($H34&lt;=$G34,"Sí",""))</f>
        <v/>
      </c>
    </row>
    <row r="35" ht="18" customHeight="1">
      <c r="A35" s="6" t="n"/>
      <c r="B35" s="6" t="n"/>
      <c r="C35" s="6" t="n"/>
      <c r="D35" s="7" t="n"/>
      <c r="E35" s="7" t="n"/>
      <c r="F35" s="8" t="n"/>
      <c r="G35" s="8" t="n"/>
      <c r="H35" s="9">
        <f>IF($B35="","",N($F35)+SUMIF(Movimientos!$B$2:$B$1001,$A35,Movimientos!$I$2:$I$1001))</f>
        <v/>
      </c>
      <c r="I35" s="10">
        <f>IF($B35="","",IF(COUNTIFS(Movimientos!$B$2:$B$1001,$A35,Movimientos!$N$2:$N$1001,1)=0,N($E35),INDEX(Movimientos!$K$2:$K$1001,MATCH($A35&amp;"|"&amp;COUNTIFS(Movimientos!$B$2:$B$1001,$A35,Movimientos!$N$2:$N$1001,1),Movimientos!$P$2:$P$1001,0))))</f>
        <v/>
      </c>
      <c r="J35" s="10">
        <f>IF($B35="","",ROUND($H35*$I35,2))</f>
        <v/>
      </c>
      <c r="K35" s="11">
        <f>IF(OR($B35="",$G35=""),"",IF($H35&lt;=$G35,"Sí",""))</f>
        <v/>
      </c>
    </row>
    <row r="36" ht="18" customHeight="1">
      <c r="A36" s="6" t="n"/>
      <c r="B36" s="6" t="n"/>
      <c r="C36" s="6" t="n"/>
      <c r="D36" s="7" t="n"/>
      <c r="E36" s="7" t="n"/>
      <c r="F36" s="8" t="n"/>
      <c r="G36" s="8" t="n"/>
      <c r="H36" s="9">
        <f>IF($B36="","",N($F36)+SUMIF(Movimientos!$B$2:$B$1001,$A36,Movimientos!$I$2:$I$1001))</f>
        <v/>
      </c>
      <c r="I36" s="10">
        <f>IF($B36="","",IF(COUNTIFS(Movimientos!$B$2:$B$1001,$A36,Movimientos!$N$2:$N$1001,1)=0,N($E36),INDEX(Movimientos!$K$2:$K$1001,MATCH($A36&amp;"|"&amp;COUNTIFS(Movimientos!$B$2:$B$1001,$A36,Movimientos!$N$2:$N$1001,1),Movimientos!$P$2:$P$1001,0))))</f>
        <v/>
      </c>
      <c r="J36" s="10">
        <f>IF($B36="","",ROUND($H36*$I36,2))</f>
        <v/>
      </c>
      <c r="K36" s="11">
        <f>IF(OR($B36="",$G36=""),"",IF($H36&lt;=$G36,"Sí",""))</f>
        <v/>
      </c>
    </row>
    <row r="37" ht="18" customHeight="1">
      <c r="A37" s="6" t="n"/>
      <c r="B37" s="6" t="n"/>
      <c r="C37" s="6" t="n"/>
      <c r="D37" s="7" t="n"/>
      <c r="E37" s="7" t="n"/>
      <c r="F37" s="8" t="n"/>
      <c r="G37" s="8" t="n"/>
      <c r="H37" s="9">
        <f>IF($B37="","",N($F37)+SUMIF(Movimientos!$B$2:$B$1001,$A37,Movimientos!$I$2:$I$1001))</f>
        <v/>
      </c>
      <c r="I37" s="10">
        <f>IF($B37="","",IF(COUNTIFS(Movimientos!$B$2:$B$1001,$A37,Movimientos!$N$2:$N$1001,1)=0,N($E37),INDEX(Movimientos!$K$2:$K$1001,MATCH($A37&amp;"|"&amp;COUNTIFS(Movimientos!$B$2:$B$1001,$A37,Movimientos!$N$2:$N$1001,1),Movimientos!$P$2:$P$1001,0))))</f>
        <v/>
      </c>
      <c r="J37" s="10">
        <f>IF($B37="","",ROUND($H37*$I37,2))</f>
        <v/>
      </c>
      <c r="K37" s="11">
        <f>IF(OR($B37="",$G37=""),"",IF($H37&lt;=$G37,"Sí",""))</f>
        <v/>
      </c>
    </row>
    <row r="38" ht="18" customHeight="1">
      <c r="A38" s="6" t="n"/>
      <c r="B38" s="6" t="n"/>
      <c r="C38" s="6" t="n"/>
      <c r="D38" s="7" t="n"/>
      <c r="E38" s="7" t="n"/>
      <c r="F38" s="8" t="n"/>
      <c r="G38" s="8" t="n"/>
      <c r="H38" s="9">
        <f>IF($B38="","",N($F38)+SUMIF(Movimientos!$B$2:$B$1001,$A38,Movimientos!$I$2:$I$1001))</f>
        <v/>
      </c>
      <c r="I38" s="10">
        <f>IF($B38="","",IF(COUNTIFS(Movimientos!$B$2:$B$1001,$A38,Movimientos!$N$2:$N$1001,1)=0,N($E38),INDEX(Movimientos!$K$2:$K$1001,MATCH($A38&amp;"|"&amp;COUNTIFS(Movimientos!$B$2:$B$1001,$A38,Movimientos!$N$2:$N$1001,1),Movimientos!$P$2:$P$1001,0))))</f>
        <v/>
      </c>
      <c r="J38" s="10">
        <f>IF($B38="","",ROUND($H38*$I38,2))</f>
        <v/>
      </c>
      <c r="K38" s="11">
        <f>IF(OR($B38="",$G38=""),"",IF($H38&lt;=$G38,"Sí",""))</f>
        <v/>
      </c>
    </row>
    <row r="39" ht="18" customHeight="1">
      <c r="A39" s="6" t="n"/>
      <c r="B39" s="6" t="n"/>
      <c r="C39" s="6" t="n"/>
      <c r="D39" s="7" t="n"/>
      <c r="E39" s="7" t="n"/>
      <c r="F39" s="8" t="n"/>
      <c r="G39" s="8" t="n"/>
      <c r="H39" s="9">
        <f>IF($B39="","",N($F39)+SUMIF(Movimientos!$B$2:$B$1001,$A39,Movimientos!$I$2:$I$1001))</f>
        <v/>
      </c>
      <c r="I39" s="10">
        <f>IF($B39="","",IF(COUNTIFS(Movimientos!$B$2:$B$1001,$A39,Movimientos!$N$2:$N$1001,1)=0,N($E39),INDEX(Movimientos!$K$2:$K$1001,MATCH($A39&amp;"|"&amp;COUNTIFS(Movimientos!$B$2:$B$1001,$A39,Movimientos!$N$2:$N$1001,1),Movimientos!$P$2:$P$1001,0))))</f>
        <v/>
      </c>
      <c r="J39" s="10">
        <f>IF($B39="","",ROUND($H39*$I39,2))</f>
        <v/>
      </c>
      <c r="K39" s="11">
        <f>IF(OR($B39="",$G39=""),"",IF($H39&lt;=$G39,"Sí",""))</f>
        <v/>
      </c>
    </row>
    <row r="40" ht="18" customHeight="1">
      <c r="A40" s="6" t="n"/>
      <c r="B40" s="6" t="n"/>
      <c r="C40" s="6" t="n"/>
      <c r="D40" s="7" t="n"/>
      <c r="E40" s="7" t="n"/>
      <c r="F40" s="8" t="n"/>
      <c r="G40" s="8" t="n"/>
      <c r="H40" s="9">
        <f>IF($B40="","",N($F40)+SUMIF(Movimientos!$B$2:$B$1001,$A40,Movimientos!$I$2:$I$1001))</f>
        <v/>
      </c>
      <c r="I40" s="10">
        <f>IF($B40="","",IF(COUNTIFS(Movimientos!$B$2:$B$1001,$A40,Movimientos!$N$2:$N$1001,1)=0,N($E40),INDEX(Movimientos!$K$2:$K$1001,MATCH($A40&amp;"|"&amp;COUNTIFS(Movimientos!$B$2:$B$1001,$A40,Movimientos!$N$2:$N$1001,1),Movimientos!$P$2:$P$1001,0))))</f>
        <v/>
      </c>
      <c r="J40" s="10">
        <f>IF($B40="","",ROUND($H40*$I40,2))</f>
        <v/>
      </c>
      <c r="K40" s="11">
        <f>IF(OR($B40="",$G40=""),"",IF($H40&lt;=$G40,"Sí",""))</f>
        <v/>
      </c>
    </row>
    <row r="41" ht="18" customHeight="1">
      <c r="A41" s="6" t="n"/>
      <c r="B41" s="6" t="n"/>
      <c r="C41" s="6" t="n"/>
      <c r="D41" s="7" t="n"/>
      <c r="E41" s="7" t="n"/>
      <c r="F41" s="8" t="n"/>
      <c r="G41" s="8" t="n"/>
      <c r="H41" s="9">
        <f>IF($B41="","",N($F41)+SUMIF(Movimientos!$B$2:$B$1001,$A41,Movimientos!$I$2:$I$1001))</f>
        <v/>
      </c>
      <c r="I41" s="10">
        <f>IF($B41="","",IF(COUNTIFS(Movimientos!$B$2:$B$1001,$A41,Movimientos!$N$2:$N$1001,1)=0,N($E41),INDEX(Movimientos!$K$2:$K$1001,MATCH($A41&amp;"|"&amp;COUNTIFS(Movimientos!$B$2:$B$1001,$A41,Movimientos!$N$2:$N$1001,1),Movimientos!$P$2:$P$1001,0))))</f>
        <v/>
      </c>
      <c r="J41" s="10">
        <f>IF($B41="","",ROUND($H41*$I41,2))</f>
        <v/>
      </c>
      <c r="K41" s="11">
        <f>IF(OR($B41="",$G41=""),"",IF($H41&lt;=$G41,"Sí",""))</f>
        <v/>
      </c>
    </row>
    <row r="42" ht="18" customHeight="1">
      <c r="A42" s="6" t="n"/>
      <c r="B42" s="6" t="n"/>
      <c r="C42" s="6" t="n"/>
      <c r="D42" s="7" t="n"/>
      <c r="E42" s="7" t="n"/>
      <c r="F42" s="8" t="n"/>
      <c r="G42" s="8" t="n"/>
      <c r="H42" s="9">
        <f>IF($B42="","",N($F42)+SUMIF(Movimientos!$B$2:$B$1001,$A42,Movimientos!$I$2:$I$1001))</f>
        <v/>
      </c>
      <c r="I42" s="10">
        <f>IF($B42="","",IF(COUNTIFS(Movimientos!$B$2:$B$1001,$A42,Movimientos!$N$2:$N$1001,1)=0,N($E42),INDEX(Movimientos!$K$2:$K$1001,MATCH($A42&amp;"|"&amp;COUNTIFS(Movimientos!$B$2:$B$1001,$A42,Movimientos!$N$2:$N$1001,1),Movimientos!$P$2:$P$1001,0))))</f>
        <v/>
      </c>
      <c r="J42" s="10">
        <f>IF($B42="","",ROUND($H42*$I42,2))</f>
        <v/>
      </c>
      <c r="K42" s="11">
        <f>IF(OR($B42="",$G42=""),"",IF($H42&lt;=$G42,"Sí",""))</f>
        <v/>
      </c>
    </row>
    <row r="43" ht="18" customHeight="1">
      <c r="A43" s="6" t="n"/>
      <c r="B43" s="6" t="n"/>
      <c r="C43" s="6" t="n"/>
      <c r="D43" s="7" t="n"/>
      <c r="E43" s="7" t="n"/>
      <c r="F43" s="8" t="n"/>
      <c r="G43" s="8" t="n"/>
      <c r="H43" s="9">
        <f>IF($B43="","",N($F43)+SUMIF(Movimientos!$B$2:$B$1001,$A43,Movimientos!$I$2:$I$1001))</f>
        <v/>
      </c>
      <c r="I43" s="10">
        <f>IF($B43="","",IF(COUNTIFS(Movimientos!$B$2:$B$1001,$A43,Movimientos!$N$2:$N$1001,1)=0,N($E43),INDEX(Movimientos!$K$2:$K$1001,MATCH($A43&amp;"|"&amp;COUNTIFS(Movimientos!$B$2:$B$1001,$A43,Movimientos!$N$2:$N$1001,1),Movimientos!$P$2:$P$1001,0))))</f>
        <v/>
      </c>
      <c r="J43" s="10">
        <f>IF($B43="","",ROUND($H43*$I43,2))</f>
        <v/>
      </c>
      <c r="K43" s="11">
        <f>IF(OR($B43="",$G43=""),"",IF($H43&lt;=$G43,"Sí",""))</f>
        <v/>
      </c>
    </row>
    <row r="44" ht="18" customHeight="1">
      <c r="A44" s="6" t="n"/>
      <c r="B44" s="6" t="n"/>
      <c r="C44" s="6" t="n"/>
      <c r="D44" s="7" t="n"/>
      <c r="E44" s="7" t="n"/>
      <c r="F44" s="8" t="n"/>
      <c r="G44" s="8" t="n"/>
      <c r="H44" s="9">
        <f>IF($B44="","",N($F44)+SUMIF(Movimientos!$B$2:$B$1001,$A44,Movimientos!$I$2:$I$1001))</f>
        <v/>
      </c>
      <c r="I44" s="10">
        <f>IF($B44="","",IF(COUNTIFS(Movimientos!$B$2:$B$1001,$A44,Movimientos!$N$2:$N$1001,1)=0,N($E44),INDEX(Movimientos!$K$2:$K$1001,MATCH($A44&amp;"|"&amp;COUNTIFS(Movimientos!$B$2:$B$1001,$A44,Movimientos!$N$2:$N$1001,1),Movimientos!$P$2:$P$1001,0))))</f>
        <v/>
      </c>
      <c r="J44" s="10">
        <f>IF($B44="","",ROUND($H44*$I44,2))</f>
        <v/>
      </c>
      <c r="K44" s="11">
        <f>IF(OR($B44="",$G44=""),"",IF($H44&lt;=$G44,"Sí",""))</f>
        <v/>
      </c>
    </row>
    <row r="45" ht="18" customHeight="1">
      <c r="A45" s="6" t="n"/>
      <c r="B45" s="6" t="n"/>
      <c r="C45" s="6" t="n"/>
      <c r="D45" s="7" t="n"/>
      <c r="E45" s="7" t="n"/>
      <c r="F45" s="8" t="n"/>
      <c r="G45" s="8" t="n"/>
      <c r="H45" s="9">
        <f>IF($B45="","",N($F45)+SUMIF(Movimientos!$B$2:$B$1001,$A45,Movimientos!$I$2:$I$1001))</f>
        <v/>
      </c>
      <c r="I45" s="10">
        <f>IF($B45="","",IF(COUNTIFS(Movimientos!$B$2:$B$1001,$A45,Movimientos!$N$2:$N$1001,1)=0,N($E45),INDEX(Movimientos!$K$2:$K$1001,MATCH($A45&amp;"|"&amp;COUNTIFS(Movimientos!$B$2:$B$1001,$A45,Movimientos!$N$2:$N$1001,1),Movimientos!$P$2:$P$1001,0))))</f>
        <v/>
      </c>
      <c r="J45" s="10">
        <f>IF($B45="","",ROUND($H45*$I45,2))</f>
        <v/>
      </c>
      <c r="K45" s="11">
        <f>IF(OR($B45="",$G45=""),"",IF($H45&lt;=$G45,"Sí",""))</f>
        <v/>
      </c>
    </row>
    <row r="46" ht="18" customHeight="1">
      <c r="A46" s="6" t="n"/>
      <c r="B46" s="6" t="n"/>
      <c r="C46" s="6" t="n"/>
      <c r="D46" s="7" t="n"/>
      <c r="E46" s="7" t="n"/>
      <c r="F46" s="8" t="n"/>
      <c r="G46" s="8" t="n"/>
      <c r="H46" s="9">
        <f>IF($B46="","",N($F46)+SUMIF(Movimientos!$B$2:$B$1001,$A46,Movimientos!$I$2:$I$1001))</f>
        <v/>
      </c>
      <c r="I46" s="10">
        <f>IF($B46="","",IF(COUNTIFS(Movimientos!$B$2:$B$1001,$A46,Movimientos!$N$2:$N$1001,1)=0,N($E46),INDEX(Movimientos!$K$2:$K$1001,MATCH($A46&amp;"|"&amp;COUNTIFS(Movimientos!$B$2:$B$1001,$A46,Movimientos!$N$2:$N$1001,1),Movimientos!$P$2:$P$1001,0))))</f>
        <v/>
      </c>
      <c r="J46" s="10">
        <f>IF($B46="","",ROUND($H46*$I46,2))</f>
        <v/>
      </c>
      <c r="K46" s="11">
        <f>IF(OR($B46="",$G46=""),"",IF($H46&lt;=$G46,"Sí",""))</f>
        <v/>
      </c>
    </row>
    <row r="47" ht="18" customHeight="1">
      <c r="A47" s="6" t="n"/>
      <c r="B47" s="6" t="n"/>
      <c r="C47" s="6" t="n"/>
      <c r="D47" s="7" t="n"/>
      <c r="E47" s="7" t="n"/>
      <c r="F47" s="8" t="n"/>
      <c r="G47" s="8" t="n"/>
      <c r="H47" s="9">
        <f>IF($B47="","",N($F47)+SUMIF(Movimientos!$B$2:$B$1001,$A47,Movimientos!$I$2:$I$1001))</f>
        <v/>
      </c>
      <c r="I47" s="10">
        <f>IF($B47="","",IF(COUNTIFS(Movimientos!$B$2:$B$1001,$A47,Movimientos!$N$2:$N$1001,1)=0,N($E47),INDEX(Movimientos!$K$2:$K$1001,MATCH($A47&amp;"|"&amp;COUNTIFS(Movimientos!$B$2:$B$1001,$A47,Movimientos!$N$2:$N$1001,1),Movimientos!$P$2:$P$1001,0))))</f>
        <v/>
      </c>
      <c r="J47" s="10">
        <f>IF($B47="","",ROUND($H47*$I47,2))</f>
        <v/>
      </c>
      <c r="K47" s="11">
        <f>IF(OR($B47="",$G47=""),"",IF($H47&lt;=$G47,"Sí",""))</f>
        <v/>
      </c>
    </row>
    <row r="48" ht="18" customHeight="1">
      <c r="A48" s="6" t="n"/>
      <c r="B48" s="6" t="n"/>
      <c r="C48" s="6" t="n"/>
      <c r="D48" s="7" t="n"/>
      <c r="E48" s="7" t="n"/>
      <c r="F48" s="8" t="n"/>
      <c r="G48" s="8" t="n"/>
      <c r="H48" s="9">
        <f>IF($B48="","",N($F48)+SUMIF(Movimientos!$B$2:$B$1001,$A48,Movimientos!$I$2:$I$1001))</f>
        <v/>
      </c>
      <c r="I48" s="10">
        <f>IF($B48="","",IF(COUNTIFS(Movimientos!$B$2:$B$1001,$A48,Movimientos!$N$2:$N$1001,1)=0,N($E48),INDEX(Movimientos!$K$2:$K$1001,MATCH($A48&amp;"|"&amp;COUNTIFS(Movimientos!$B$2:$B$1001,$A48,Movimientos!$N$2:$N$1001,1),Movimientos!$P$2:$P$1001,0))))</f>
        <v/>
      </c>
      <c r="J48" s="10">
        <f>IF($B48="","",ROUND($H48*$I48,2))</f>
        <v/>
      </c>
      <c r="K48" s="11">
        <f>IF(OR($B48="",$G48=""),"",IF($H48&lt;=$G48,"Sí",""))</f>
        <v/>
      </c>
    </row>
    <row r="49" ht="18" customHeight="1">
      <c r="A49" s="6" t="n"/>
      <c r="B49" s="6" t="n"/>
      <c r="C49" s="6" t="n"/>
      <c r="D49" s="7" t="n"/>
      <c r="E49" s="7" t="n"/>
      <c r="F49" s="8" t="n"/>
      <c r="G49" s="8" t="n"/>
      <c r="H49" s="9">
        <f>IF($B49="","",N($F49)+SUMIF(Movimientos!$B$2:$B$1001,$A49,Movimientos!$I$2:$I$1001))</f>
        <v/>
      </c>
      <c r="I49" s="10">
        <f>IF($B49="","",IF(COUNTIFS(Movimientos!$B$2:$B$1001,$A49,Movimientos!$N$2:$N$1001,1)=0,N($E49),INDEX(Movimientos!$K$2:$K$1001,MATCH($A49&amp;"|"&amp;COUNTIFS(Movimientos!$B$2:$B$1001,$A49,Movimientos!$N$2:$N$1001,1),Movimientos!$P$2:$P$1001,0))))</f>
        <v/>
      </c>
      <c r="J49" s="10">
        <f>IF($B49="","",ROUND($H49*$I49,2))</f>
        <v/>
      </c>
      <c r="K49" s="11">
        <f>IF(OR($B49="",$G49=""),"",IF($H49&lt;=$G49,"Sí",""))</f>
        <v/>
      </c>
    </row>
    <row r="50" ht="18" customHeight="1">
      <c r="A50" s="6" t="n"/>
      <c r="B50" s="6" t="n"/>
      <c r="C50" s="6" t="n"/>
      <c r="D50" s="7" t="n"/>
      <c r="E50" s="7" t="n"/>
      <c r="F50" s="8" t="n"/>
      <c r="G50" s="8" t="n"/>
      <c r="H50" s="9">
        <f>IF($B50="","",N($F50)+SUMIF(Movimientos!$B$2:$B$1001,$A50,Movimientos!$I$2:$I$1001))</f>
        <v/>
      </c>
      <c r="I50" s="10">
        <f>IF($B50="","",IF(COUNTIFS(Movimientos!$B$2:$B$1001,$A50,Movimientos!$N$2:$N$1001,1)=0,N($E50),INDEX(Movimientos!$K$2:$K$1001,MATCH($A50&amp;"|"&amp;COUNTIFS(Movimientos!$B$2:$B$1001,$A50,Movimientos!$N$2:$N$1001,1),Movimientos!$P$2:$P$1001,0))))</f>
        <v/>
      </c>
      <c r="J50" s="10">
        <f>IF($B50="","",ROUND($H50*$I50,2))</f>
        <v/>
      </c>
      <c r="K50" s="11">
        <f>IF(OR($B50="",$G50=""),"",IF($H50&lt;=$G50,"Sí",""))</f>
        <v/>
      </c>
    </row>
    <row r="51" ht="18" customHeight="1">
      <c r="A51" s="6" t="n"/>
      <c r="B51" s="6" t="n"/>
      <c r="C51" s="6" t="n"/>
      <c r="D51" s="7" t="n"/>
      <c r="E51" s="7" t="n"/>
      <c r="F51" s="8" t="n"/>
      <c r="G51" s="8" t="n"/>
      <c r="H51" s="9">
        <f>IF($B51="","",N($F51)+SUMIF(Movimientos!$B$2:$B$1001,$A51,Movimientos!$I$2:$I$1001))</f>
        <v/>
      </c>
      <c r="I51" s="10">
        <f>IF($B51="","",IF(COUNTIFS(Movimientos!$B$2:$B$1001,$A51,Movimientos!$N$2:$N$1001,1)=0,N($E51),INDEX(Movimientos!$K$2:$K$1001,MATCH($A51&amp;"|"&amp;COUNTIFS(Movimientos!$B$2:$B$1001,$A51,Movimientos!$N$2:$N$1001,1),Movimientos!$P$2:$P$1001,0))))</f>
        <v/>
      </c>
      <c r="J51" s="10">
        <f>IF($B51="","",ROUND($H51*$I51,2))</f>
        <v/>
      </c>
      <c r="K51" s="11">
        <f>IF(OR($B51="",$G51=""),"",IF($H51&lt;=$G51,"Sí",""))</f>
        <v/>
      </c>
    </row>
    <row r="52" ht="18" customHeight="1">
      <c r="A52" s="6" t="n"/>
      <c r="B52" s="6" t="n"/>
      <c r="C52" s="6" t="n"/>
      <c r="D52" s="7" t="n"/>
      <c r="E52" s="7" t="n"/>
      <c r="F52" s="8" t="n"/>
      <c r="G52" s="8" t="n"/>
      <c r="H52" s="9">
        <f>IF($B52="","",N($F52)+SUMIF(Movimientos!$B$2:$B$1001,$A52,Movimientos!$I$2:$I$1001))</f>
        <v/>
      </c>
      <c r="I52" s="10">
        <f>IF($B52="","",IF(COUNTIFS(Movimientos!$B$2:$B$1001,$A52,Movimientos!$N$2:$N$1001,1)=0,N($E52),INDEX(Movimientos!$K$2:$K$1001,MATCH($A52&amp;"|"&amp;COUNTIFS(Movimientos!$B$2:$B$1001,$A52,Movimientos!$N$2:$N$1001,1),Movimientos!$P$2:$P$1001,0))))</f>
        <v/>
      </c>
      <c r="J52" s="10">
        <f>IF($B52="","",ROUND($H52*$I52,2))</f>
        <v/>
      </c>
      <c r="K52" s="11">
        <f>IF(OR($B52="",$G52=""),"",IF($H52&lt;=$G52,"Sí",""))</f>
        <v/>
      </c>
    </row>
    <row r="53" ht="18" customHeight="1">
      <c r="A53" s="6" t="n"/>
      <c r="B53" s="6" t="n"/>
      <c r="C53" s="6" t="n"/>
      <c r="D53" s="7" t="n"/>
      <c r="E53" s="7" t="n"/>
      <c r="F53" s="8" t="n"/>
      <c r="G53" s="8" t="n"/>
      <c r="H53" s="9">
        <f>IF($B53="","",N($F53)+SUMIF(Movimientos!$B$2:$B$1001,$A53,Movimientos!$I$2:$I$1001))</f>
        <v/>
      </c>
      <c r="I53" s="10">
        <f>IF($B53="","",IF(COUNTIFS(Movimientos!$B$2:$B$1001,$A53,Movimientos!$N$2:$N$1001,1)=0,N($E53),INDEX(Movimientos!$K$2:$K$1001,MATCH($A53&amp;"|"&amp;COUNTIFS(Movimientos!$B$2:$B$1001,$A53,Movimientos!$N$2:$N$1001,1),Movimientos!$P$2:$P$1001,0))))</f>
        <v/>
      </c>
      <c r="J53" s="10">
        <f>IF($B53="","",ROUND($H53*$I53,2))</f>
        <v/>
      </c>
      <c r="K53" s="11">
        <f>IF(OR($B53="",$G53=""),"",IF($H53&lt;=$G53,"Sí",""))</f>
        <v/>
      </c>
    </row>
    <row r="54" ht="18" customHeight="1">
      <c r="A54" s="6" t="n"/>
      <c r="B54" s="6" t="n"/>
      <c r="C54" s="6" t="n"/>
      <c r="D54" s="7" t="n"/>
      <c r="E54" s="7" t="n"/>
      <c r="F54" s="8" t="n"/>
      <c r="G54" s="8" t="n"/>
      <c r="H54" s="9">
        <f>IF($B54="","",N($F54)+SUMIF(Movimientos!$B$2:$B$1001,$A54,Movimientos!$I$2:$I$1001))</f>
        <v/>
      </c>
      <c r="I54" s="10">
        <f>IF($B54="","",IF(COUNTIFS(Movimientos!$B$2:$B$1001,$A54,Movimientos!$N$2:$N$1001,1)=0,N($E54),INDEX(Movimientos!$K$2:$K$1001,MATCH($A54&amp;"|"&amp;COUNTIFS(Movimientos!$B$2:$B$1001,$A54,Movimientos!$N$2:$N$1001,1),Movimientos!$P$2:$P$1001,0))))</f>
        <v/>
      </c>
      <c r="J54" s="10">
        <f>IF($B54="","",ROUND($H54*$I54,2))</f>
        <v/>
      </c>
      <c r="K54" s="11">
        <f>IF(OR($B54="",$G54=""),"",IF($H54&lt;=$G54,"Sí",""))</f>
        <v/>
      </c>
    </row>
    <row r="55" ht="18" customHeight="1">
      <c r="A55" s="6" t="n"/>
      <c r="B55" s="6" t="n"/>
      <c r="C55" s="6" t="n"/>
      <c r="D55" s="7" t="n"/>
      <c r="E55" s="7" t="n"/>
      <c r="F55" s="8" t="n"/>
      <c r="G55" s="8" t="n"/>
      <c r="H55" s="9">
        <f>IF($B55="","",N($F55)+SUMIF(Movimientos!$B$2:$B$1001,$A55,Movimientos!$I$2:$I$1001))</f>
        <v/>
      </c>
      <c r="I55" s="10">
        <f>IF($B55="","",IF(COUNTIFS(Movimientos!$B$2:$B$1001,$A55,Movimientos!$N$2:$N$1001,1)=0,N($E55),INDEX(Movimientos!$K$2:$K$1001,MATCH($A55&amp;"|"&amp;COUNTIFS(Movimientos!$B$2:$B$1001,$A55,Movimientos!$N$2:$N$1001,1),Movimientos!$P$2:$P$1001,0))))</f>
        <v/>
      </c>
      <c r="J55" s="10">
        <f>IF($B55="","",ROUND($H55*$I55,2))</f>
        <v/>
      </c>
      <c r="K55" s="11">
        <f>IF(OR($B55="",$G55=""),"",IF($H55&lt;=$G55,"Sí",""))</f>
        <v/>
      </c>
    </row>
    <row r="56" ht="18" customHeight="1">
      <c r="A56" s="6" t="n"/>
      <c r="B56" s="6" t="n"/>
      <c r="C56" s="6" t="n"/>
      <c r="D56" s="7" t="n"/>
      <c r="E56" s="7" t="n"/>
      <c r="F56" s="8" t="n"/>
      <c r="G56" s="8" t="n"/>
      <c r="H56" s="9">
        <f>IF($B56="","",N($F56)+SUMIF(Movimientos!$B$2:$B$1001,$A56,Movimientos!$I$2:$I$1001))</f>
        <v/>
      </c>
      <c r="I56" s="10">
        <f>IF($B56="","",IF(COUNTIFS(Movimientos!$B$2:$B$1001,$A56,Movimientos!$N$2:$N$1001,1)=0,N($E56),INDEX(Movimientos!$K$2:$K$1001,MATCH($A56&amp;"|"&amp;COUNTIFS(Movimientos!$B$2:$B$1001,$A56,Movimientos!$N$2:$N$1001,1),Movimientos!$P$2:$P$1001,0))))</f>
        <v/>
      </c>
      <c r="J56" s="10">
        <f>IF($B56="","",ROUND($H56*$I56,2))</f>
        <v/>
      </c>
      <c r="K56" s="11">
        <f>IF(OR($B56="",$G56=""),"",IF($H56&lt;=$G56,"Sí",""))</f>
        <v/>
      </c>
    </row>
    <row r="57" ht="18" customHeight="1">
      <c r="A57" s="6" t="n"/>
      <c r="B57" s="6" t="n"/>
      <c r="C57" s="6" t="n"/>
      <c r="D57" s="7" t="n"/>
      <c r="E57" s="7" t="n"/>
      <c r="F57" s="8" t="n"/>
      <c r="G57" s="8" t="n"/>
      <c r="H57" s="9">
        <f>IF($B57="","",N($F57)+SUMIF(Movimientos!$B$2:$B$1001,$A57,Movimientos!$I$2:$I$1001))</f>
        <v/>
      </c>
      <c r="I57" s="10">
        <f>IF($B57="","",IF(COUNTIFS(Movimientos!$B$2:$B$1001,$A57,Movimientos!$N$2:$N$1001,1)=0,N($E57),INDEX(Movimientos!$K$2:$K$1001,MATCH($A57&amp;"|"&amp;COUNTIFS(Movimientos!$B$2:$B$1001,$A57,Movimientos!$N$2:$N$1001,1),Movimientos!$P$2:$P$1001,0))))</f>
        <v/>
      </c>
      <c r="J57" s="10">
        <f>IF($B57="","",ROUND($H57*$I57,2))</f>
        <v/>
      </c>
      <c r="K57" s="11">
        <f>IF(OR($B57="",$G57=""),"",IF($H57&lt;=$G57,"Sí",""))</f>
        <v/>
      </c>
    </row>
    <row r="58" ht="18" customHeight="1">
      <c r="A58" s="6" t="n"/>
      <c r="B58" s="6" t="n"/>
      <c r="C58" s="6" t="n"/>
      <c r="D58" s="7" t="n"/>
      <c r="E58" s="7" t="n"/>
      <c r="F58" s="8" t="n"/>
      <c r="G58" s="8" t="n"/>
      <c r="H58" s="9">
        <f>IF($B58="","",N($F58)+SUMIF(Movimientos!$B$2:$B$1001,$A58,Movimientos!$I$2:$I$1001))</f>
        <v/>
      </c>
      <c r="I58" s="10">
        <f>IF($B58="","",IF(COUNTIFS(Movimientos!$B$2:$B$1001,$A58,Movimientos!$N$2:$N$1001,1)=0,N($E58),INDEX(Movimientos!$K$2:$K$1001,MATCH($A58&amp;"|"&amp;COUNTIFS(Movimientos!$B$2:$B$1001,$A58,Movimientos!$N$2:$N$1001,1),Movimientos!$P$2:$P$1001,0))))</f>
        <v/>
      </c>
      <c r="J58" s="10">
        <f>IF($B58="","",ROUND($H58*$I58,2))</f>
        <v/>
      </c>
      <c r="K58" s="11">
        <f>IF(OR($B58="",$G58=""),"",IF($H58&lt;=$G58,"Sí",""))</f>
        <v/>
      </c>
    </row>
    <row r="59" ht="18" customHeight="1">
      <c r="A59" s="6" t="n"/>
      <c r="B59" s="6" t="n"/>
      <c r="C59" s="6" t="n"/>
      <c r="D59" s="7" t="n"/>
      <c r="E59" s="7" t="n"/>
      <c r="F59" s="8" t="n"/>
      <c r="G59" s="8" t="n"/>
      <c r="H59" s="9">
        <f>IF($B59="","",N($F59)+SUMIF(Movimientos!$B$2:$B$1001,$A59,Movimientos!$I$2:$I$1001))</f>
        <v/>
      </c>
      <c r="I59" s="10">
        <f>IF($B59="","",IF(COUNTIFS(Movimientos!$B$2:$B$1001,$A59,Movimientos!$N$2:$N$1001,1)=0,N($E59),INDEX(Movimientos!$K$2:$K$1001,MATCH($A59&amp;"|"&amp;COUNTIFS(Movimientos!$B$2:$B$1001,$A59,Movimientos!$N$2:$N$1001,1),Movimientos!$P$2:$P$1001,0))))</f>
        <v/>
      </c>
      <c r="J59" s="10">
        <f>IF($B59="","",ROUND($H59*$I59,2))</f>
        <v/>
      </c>
      <c r="K59" s="11">
        <f>IF(OR($B59="",$G59=""),"",IF($H59&lt;=$G59,"Sí",""))</f>
        <v/>
      </c>
    </row>
    <row r="60" ht="18" customHeight="1">
      <c r="A60" s="6" t="n"/>
      <c r="B60" s="6" t="n"/>
      <c r="C60" s="6" t="n"/>
      <c r="D60" s="7" t="n"/>
      <c r="E60" s="7" t="n"/>
      <c r="F60" s="8" t="n"/>
      <c r="G60" s="8" t="n"/>
      <c r="H60" s="9">
        <f>IF($B60="","",N($F60)+SUMIF(Movimientos!$B$2:$B$1001,$A60,Movimientos!$I$2:$I$1001))</f>
        <v/>
      </c>
      <c r="I60" s="10">
        <f>IF($B60="","",IF(COUNTIFS(Movimientos!$B$2:$B$1001,$A60,Movimientos!$N$2:$N$1001,1)=0,N($E60),INDEX(Movimientos!$K$2:$K$1001,MATCH($A60&amp;"|"&amp;COUNTIFS(Movimientos!$B$2:$B$1001,$A60,Movimientos!$N$2:$N$1001,1),Movimientos!$P$2:$P$1001,0))))</f>
        <v/>
      </c>
      <c r="J60" s="10">
        <f>IF($B60="","",ROUND($H60*$I60,2))</f>
        <v/>
      </c>
      <c r="K60" s="11">
        <f>IF(OR($B60="",$G60=""),"",IF($H60&lt;=$G60,"Sí",""))</f>
        <v/>
      </c>
    </row>
    <row r="61" ht="18" customHeight="1">
      <c r="A61" s="6" t="n"/>
      <c r="B61" s="6" t="n"/>
      <c r="C61" s="6" t="n"/>
      <c r="D61" s="7" t="n"/>
      <c r="E61" s="7" t="n"/>
      <c r="F61" s="8" t="n"/>
      <c r="G61" s="8" t="n"/>
      <c r="H61" s="9">
        <f>IF($B61="","",N($F61)+SUMIF(Movimientos!$B$2:$B$1001,$A61,Movimientos!$I$2:$I$1001))</f>
        <v/>
      </c>
      <c r="I61" s="10">
        <f>IF($B61="","",IF(COUNTIFS(Movimientos!$B$2:$B$1001,$A61,Movimientos!$N$2:$N$1001,1)=0,N($E61),INDEX(Movimientos!$K$2:$K$1001,MATCH($A61&amp;"|"&amp;COUNTIFS(Movimientos!$B$2:$B$1001,$A61,Movimientos!$N$2:$N$1001,1),Movimientos!$P$2:$P$1001,0))))</f>
        <v/>
      </c>
      <c r="J61" s="10">
        <f>IF($B61="","",ROUND($H61*$I61,2))</f>
        <v/>
      </c>
      <c r="K61" s="11">
        <f>IF(OR($B61="",$G61=""),"",IF($H61&lt;=$G61,"Sí",""))</f>
        <v/>
      </c>
    </row>
    <row r="62" ht="18" customHeight="1">
      <c r="A62" s="6" t="n"/>
      <c r="B62" s="6" t="n"/>
      <c r="C62" s="6" t="n"/>
      <c r="D62" s="7" t="n"/>
      <c r="E62" s="7" t="n"/>
      <c r="F62" s="8" t="n"/>
      <c r="G62" s="8" t="n"/>
      <c r="H62" s="9">
        <f>IF($B62="","",N($F62)+SUMIF(Movimientos!$B$2:$B$1001,$A62,Movimientos!$I$2:$I$1001))</f>
        <v/>
      </c>
      <c r="I62" s="10">
        <f>IF($B62="","",IF(COUNTIFS(Movimientos!$B$2:$B$1001,$A62,Movimientos!$N$2:$N$1001,1)=0,N($E62),INDEX(Movimientos!$K$2:$K$1001,MATCH($A62&amp;"|"&amp;COUNTIFS(Movimientos!$B$2:$B$1001,$A62,Movimientos!$N$2:$N$1001,1),Movimientos!$P$2:$P$1001,0))))</f>
        <v/>
      </c>
      <c r="J62" s="10">
        <f>IF($B62="","",ROUND($H62*$I62,2))</f>
        <v/>
      </c>
      <c r="K62" s="11">
        <f>IF(OR($B62="",$G62=""),"",IF($H62&lt;=$G62,"Sí",""))</f>
        <v/>
      </c>
    </row>
    <row r="63" ht="18" customHeight="1">
      <c r="A63" s="6" t="n"/>
      <c r="B63" s="6" t="n"/>
      <c r="C63" s="6" t="n"/>
      <c r="D63" s="7" t="n"/>
      <c r="E63" s="7" t="n"/>
      <c r="F63" s="8" t="n"/>
      <c r="G63" s="8" t="n"/>
      <c r="H63" s="9">
        <f>IF($B63="","",N($F63)+SUMIF(Movimientos!$B$2:$B$1001,$A63,Movimientos!$I$2:$I$1001))</f>
        <v/>
      </c>
      <c r="I63" s="10">
        <f>IF($B63="","",IF(COUNTIFS(Movimientos!$B$2:$B$1001,$A63,Movimientos!$N$2:$N$1001,1)=0,N($E63),INDEX(Movimientos!$K$2:$K$1001,MATCH($A63&amp;"|"&amp;COUNTIFS(Movimientos!$B$2:$B$1001,$A63,Movimientos!$N$2:$N$1001,1),Movimientos!$P$2:$P$1001,0))))</f>
        <v/>
      </c>
      <c r="J63" s="10">
        <f>IF($B63="","",ROUND($H63*$I63,2))</f>
        <v/>
      </c>
      <c r="K63" s="11">
        <f>IF(OR($B63="",$G63=""),"",IF($H63&lt;=$G63,"Sí",""))</f>
        <v/>
      </c>
    </row>
    <row r="64" ht="18" customHeight="1">
      <c r="A64" s="6" t="n"/>
      <c r="B64" s="6" t="n"/>
      <c r="C64" s="6" t="n"/>
      <c r="D64" s="7" t="n"/>
      <c r="E64" s="7" t="n"/>
      <c r="F64" s="8" t="n"/>
      <c r="G64" s="8" t="n"/>
      <c r="H64" s="9">
        <f>IF($B64="","",N($F64)+SUMIF(Movimientos!$B$2:$B$1001,$A64,Movimientos!$I$2:$I$1001))</f>
        <v/>
      </c>
      <c r="I64" s="10">
        <f>IF($B64="","",IF(COUNTIFS(Movimientos!$B$2:$B$1001,$A64,Movimientos!$N$2:$N$1001,1)=0,N($E64),INDEX(Movimientos!$K$2:$K$1001,MATCH($A64&amp;"|"&amp;COUNTIFS(Movimientos!$B$2:$B$1001,$A64,Movimientos!$N$2:$N$1001,1),Movimientos!$P$2:$P$1001,0))))</f>
        <v/>
      </c>
      <c r="J64" s="10">
        <f>IF($B64="","",ROUND($H64*$I64,2))</f>
        <v/>
      </c>
      <c r="K64" s="11">
        <f>IF(OR($B64="",$G64=""),"",IF($H64&lt;=$G64,"Sí",""))</f>
        <v/>
      </c>
    </row>
    <row r="65" ht="18" customHeight="1">
      <c r="A65" s="6" t="n"/>
      <c r="B65" s="6" t="n"/>
      <c r="C65" s="6" t="n"/>
      <c r="D65" s="7" t="n"/>
      <c r="E65" s="7" t="n"/>
      <c r="F65" s="8" t="n"/>
      <c r="G65" s="8" t="n"/>
      <c r="H65" s="9">
        <f>IF($B65="","",N($F65)+SUMIF(Movimientos!$B$2:$B$1001,$A65,Movimientos!$I$2:$I$1001))</f>
        <v/>
      </c>
      <c r="I65" s="10">
        <f>IF($B65="","",IF(COUNTIFS(Movimientos!$B$2:$B$1001,$A65,Movimientos!$N$2:$N$1001,1)=0,N($E65),INDEX(Movimientos!$K$2:$K$1001,MATCH($A65&amp;"|"&amp;COUNTIFS(Movimientos!$B$2:$B$1001,$A65,Movimientos!$N$2:$N$1001,1),Movimientos!$P$2:$P$1001,0))))</f>
        <v/>
      </c>
      <c r="J65" s="10">
        <f>IF($B65="","",ROUND($H65*$I65,2))</f>
        <v/>
      </c>
      <c r="K65" s="11">
        <f>IF(OR($B65="",$G65=""),"",IF($H65&lt;=$G65,"Sí",""))</f>
        <v/>
      </c>
    </row>
    <row r="66" ht="18" customHeight="1">
      <c r="A66" s="6" t="n"/>
      <c r="B66" s="6" t="n"/>
      <c r="C66" s="6" t="n"/>
      <c r="D66" s="7" t="n"/>
      <c r="E66" s="7" t="n"/>
      <c r="F66" s="8" t="n"/>
      <c r="G66" s="8" t="n"/>
      <c r="H66" s="9">
        <f>IF($B66="","",N($F66)+SUMIF(Movimientos!$B$2:$B$1001,$A66,Movimientos!$I$2:$I$1001))</f>
        <v/>
      </c>
      <c r="I66" s="10">
        <f>IF($B66="","",IF(COUNTIFS(Movimientos!$B$2:$B$1001,$A66,Movimientos!$N$2:$N$1001,1)=0,N($E66),INDEX(Movimientos!$K$2:$K$1001,MATCH($A66&amp;"|"&amp;COUNTIFS(Movimientos!$B$2:$B$1001,$A66,Movimientos!$N$2:$N$1001,1),Movimientos!$P$2:$P$1001,0))))</f>
        <v/>
      </c>
      <c r="J66" s="10">
        <f>IF($B66="","",ROUND($H66*$I66,2))</f>
        <v/>
      </c>
      <c r="K66" s="11">
        <f>IF(OR($B66="",$G66=""),"",IF($H66&lt;=$G66,"Sí",""))</f>
        <v/>
      </c>
    </row>
    <row r="67" ht="18" customHeight="1">
      <c r="A67" s="6" t="n"/>
      <c r="B67" s="6" t="n"/>
      <c r="C67" s="6" t="n"/>
      <c r="D67" s="7" t="n"/>
      <c r="E67" s="7" t="n"/>
      <c r="F67" s="8" t="n"/>
      <c r="G67" s="8" t="n"/>
      <c r="H67" s="9">
        <f>IF($B67="","",N($F67)+SUMIF(Movimientos!$B$2:$B$1001,$A67,Movimientos!$I$2:$I$1001))</f>
        <v/>
      </c>
      <c r="I67" s="10">
        <f>IF($B67="","",IF(COUNTIFS(Movimientos!$B$2:$B$1001,$A67,Movimientos!$N$2:$N$1001,1)=0,N($E67),INDEX(Movimientos!$K$2:$K$1001,MATCH($A67&amp;"|"&amp;COUNTIFS(Movimientos!$B$2:$B$1001,$A67,Movimientos!$N$2:$N$1001,1),Movimientos!$P$2:$P$1001,0))))</f>
        <v/>
      </c>
      <c r="J67" s="10">
        <f>IF($B67="","",ROUND($H67*$I67,2))</f>
        <v/>
      </c>
      <c r="K67" s="11">
        <f>IF(OR($B67="",$G67=""),"",IF($H67&lt;=$G67,"Sí",""))</f>
        <v/>
      </c>
    </row>
    <row r="68" ht="18" customHeight="1">
      <c r="A68" s="6" t="n"/>
      <c r="B68" s="6" t="n"/>
      <c r="C68" s="6" t="n"/>
      <c r="D68" s="7" t="n"/>
      <c r="E68" s="7" t="n"/>
      <c r="F68" s="8" t="n"/>
      <c r="G68" s="8" t="n"/>
      <c r="H68" s="9">
        <f>IF($B68="","",N($F68)+SUMIF(Movimientos!$B$2:$B$1001,$A68,Movimientos!$I$2:$I$1001))</f>
        <v/>
      </c>
      <c r="I68" s="10">
        <f>IF($B68="","",IF(COUNTIFS(Movimientos!$B$2:$B$1001,$A68,Movimientos!$N$2:$N$1001,1)=0,N($E68),INDEX(Movimientos!$K$2:$K$1001,MATCH($A68&amp;"|"&amp;COUNTIFS(Movimientos!$B$2:$B$1001,$A68,Movimientos!$N$2:$N$1001,1),Movimientos!$P$2:$P$1001,0))))</f>
        <v/>
      </c>
      <c r="J68" s="10">
        <f>IF($B68="","",ROUND($H68*$I68,2))</f>
        <v/>
      </c>
      <c r="K68" s="11">
        <f>IF(OR($B68="",$G68=""),"",IF($H68&lt;=$G68,"Sí",""))</f>
        <v/>
      </c>
    </row>
    <row r="69" ht="18" customHeight="1">
      <c r="A69" s="6" t="n"/>
      <c r="B69" s="6" t="n"/>
      <c r="C69" s="6" t="n"/>
      <c r="D69" s="7" t="n"/>
      <c r="E69" s="7" t="n"/>
      <c r="F69" s="8" t="n"/>
      <c r="G69" s="8" t="n"/>
      <c r="H69" s="9">
        <f>IF($B69="","",N($F69)+SUMIF(Movimientos!$B$2:$B$1001,$A69,Movimientos!$I$2:$I$1001))</f>
        <v/>
      </c>
      <c r="I69" s="10">
        <f>IF($B69="","",IF(COUNTIFS(Movimientos!$B$2:$B$1001,$A69,Movimientos!$N$2:$N$1001,1)=0,N($E69),INDEX(Movimientos!$K$2:$K$1001,MATCH($A69&amp;"|"&amp;COUNTIFS(Movimientos!$B$2:$B$1001,$A69,Movimientos!$N$2:$N$1001,1),Movimientos!$P$2:$P$1001,0))))</f>
        <v/>
      </c>
      <c r="J69" s="10">
        <f>IF($B69="","",ROUND($H69*$I69,2))</f>
        <v/>
      </c>
      <c r="K69" s="11">
        <f>IF(OR($B69="",$G69=""),"",IF($H69&lt;=$G69,"Sí",""))</f>
        <v/>
      </c>
    </row>
    <row r="70" ht="18" customHeight="1">
      <c r="A70" s="6" t="n"/>
      <c r="B70" s="6" t="n"/>
      <c r="C70" s="6" t="n"/>
      <c r="D70" s="7" t="n"/>
      <c r="E70" s="7" t="n"/>
      <c r="F70" s="8" t="n"/>
      <c r="G70" s="8" t="n"/>
      <c r="H70" s="9">
        <f>IF($B70="","",N($F70)+SUMIF(Movimientos!$B$2:$B$1001,$A70,Movimientos!$I$2:$I$1001))</f>
        <v/>
      </c>
      <c r="I70" s="10">
        <f>IF($B70="","",IF(COUNTIFS(Movimientos!$B$2:$B$1001,$A70,Movimientos!$N$2:$N$1001,1)=0,N($E70),INDEX(Movimientos!$K$2:$K$1001,MATCH($A70&amp;"|"&amp;COUNTIFS(Movimientos!$B$2:$B$1001,$A70,Movimientos!$N$2:$N$1001,1),Movimientos!$P$2:$P$1001,0))))</f>
        <v/>
      </c>
      <c r="J70" s="10">
        <f>IF($B70="","",ROUND($H70*$I70,2))</f>
        <v/>
      </c>
      <c r="K70" s="11">
        <f>IF(OR($B70="",$G70=""),"",IF($H70&lt;=$G70,"Sí",""))</f>
        <v/>
      </c>
    </row>
    <row r="71" ht="18" customHeight="1">
      <c r="A71" s="6" t="n"/>
      <c r="B71" s="6" t="n"/>
      <c r="C71" s="6" t="n"/>
      <c r="D71" s="7" t="n"/>
      <c r="E71" s="7" t="n"/>
      <c r="F71" s="8" t="n"/>
      <c r="G71" s="8" t="n"/>
      <c r="H71" s="9">
        <f>IF($B71="","",N($F71)+SUMIF(Movimientos!$B$2:$B$1001,$A71,Movimientos!$I$2:$I$1001))</f>
        <v/>
      </c>
      <c r="I71" s="10">
        <f>IF($B71="","",IF(COUNTIFS(Movimientos!$B$2:$B$1001,$A71,Movimientos!$N$2:$N$1001,1)=0,N($E71),INDEX(Movimientos!$K$2:$K$1001,MATCH($A71&amp;"|"&amp;COUNTIFS(Movimientos!$B$2:$B$1001,$A71,Movimientos!$N$2:$N$1001,1),Movimientos!$P$2:$P$1001,0))))</f>
        <v/>
      </c>
      <c r="J71" s="10">
        <f>IF($B71="","",ROUND($H71*$I71,2))</f>
        <v/>
      </c>
      <c r="K71" s="11">
        <f>IF(OR($B71="",$G71=""),"",IF($H71&lt;=$G71,"Sí",""))</f>
        <v/>
      </c>
    </row>
    <row r="72" ht="18" customHeight="1">
      <c r="A72" s="6" t="n"/>
      <c r="B72" s="6" t="n"/>
      <c r="C72" s="6" t="n"/>
      <c r="D72" s="7" t="n"/>
      <c r="E72" s="7" t="n"/>
      <c r="F72" s="8" t="n"/>
      <c r="G72" s="8" t="n"/>
      <c r="H72" s="9">
        <f>IF($B72="","",N($F72)+SUMIF(Movimientos!$B$2:$B$1001,$A72,Movimientos!$I$2:$I$1001))</f>
        <v/>
      </c>
      <c r="I72" s="10">
        <f>IF($B72="","",IF(COUNTIFS(Movimientos!$B$2:$B$1001,$A72,Movimientos!$N$2:$N$1001,1)=0,N($E72),INDEX(Movimientos!$K$2:$K$1001,MATCH($A72&amp;"|"&amp;COUNTIFS(Movimientos!$B$2:$B$1001,$A72,Movimientos!$N$2:$N$1001,1),Movimientos!$P$2:$P$1001,0))))</f>
        <v/>
      </c>
      <c r="J72" s="10">
        <f>IF($B72="","",ROUND($H72*$I72,2))</f>
        <v/>
      </c>
      <c r="K72" s="11">
        <f>IF(OR($B72="",$G72=""),"",IF($H72&lt;=$G72,"Sí",""))</f>
        <v/>
      </c>
    </row>
    <row r="73" ht="18" customHeight="1">
      <c r="A73" s="6" t="n"/>
      <c r="B73" s="6" t="n"/>
      <c r="C73" s="6" t="n"/>
      <c r="D73" s="7" t="n"/>
      <c r="E73" s="7" t="n"/>
      <c r="F73" s="8" t="n"/>
      <c r="G73" s="8" t="n"/>
      <c r="H73" s="9">
        <f>IF($B73="","",N($F73)+SUMIF(Movimientos!$B$2:$B$1001,$A73,Movimientos!$I$2:$I$1001))</f>
        <v/>
      </c>
      <c r="I73" s="10">
        <f>IF($B73="","",IF(COUNTIFS(Movimientos!$B$2:$B$1001,$A73,Movimientos!$N$2:$N$1001,1)=0,N($E73),INDEX(Movimientos!$K$2:$K$1001,MATCH($A73&amp;"|"&amp;COUNTIFS(Movimientos!$B$2:$B$1001,$A73,Movimientos!$N$2:$N$1001,1),Movimientos!$P$2:$P$1001,0))))</f>
        <v/>
      </c>
      <c r="J73" s="10">
        <f>IF($B73="","",ROUND($H73*$I73,2))</f>
        <v/>
      </c>
      <c r="K73" s="11">
        <f>IF(OR($B73="",$G73=""),"",IF($H73&lt;=$G73,"Sí",""))</f>
        <v/>
      </c>
    </row>
    <row r="74" ht="18" customHeight="1">
      <c r="A74" s="6" t="n"/>
      <c r="B74" s="6" t="n"/>
      <c r="C74" s="6" t="n"/>
      <c r="D74" s="7" t="n"/>
      <c r="E74" s="7" t="n"/>
      <c r="F74" s="8" t="n"/>
      <c r="G74" s="8" t="n"/>
      <c r="H74" s="9">
        <f>IF($B74="","",N($F74)+SUMIF(Movimientos!$B$2:$B$1001,$A74,Movimientos!$I$2:$I$1001))</f>
        <v/>
      </c>
      <c r="I74" s="10">
        <f>IF($B74="","",IF(COUNTIFS(Movimientos!$B$2:$B$1001,$A74,Movimientos!$N$2:$N$1001,1)=0,N($E74),INDEX(Movimientos!$K$2:$K$1001,MATCH($A74&amp;"|"&amp;COUNTIFS(Movimientos!$B$2:$B$1001,$A74,Movimientos!$N$2:$N$1001,1),Movimientos!$P$2:$P$1001,0))))</f>
        <v/>
      </c>
      <c r="J74" s="10">
        <f>IF($B74="","",ROUND($H74*$I74,2))</f>
        <v/>
      </c>
      <c r="K74" s="11">
        <f>IF(OR($B74="",$G74=""),"",IF($H74&lt;=$G74,"Sí",""))</f>
        <v/>
      </c>
    </row>
    <row r="75" ht="18" customHeight="1">
      <c r="A75" s="6" t="n"/>
      <c r="B75" s="6" t="n"/>
      <c r="C75" s="6" t="n"/>
      <c r="D75" s="7" t="n"/>
      <c r="E75" s="7" t="n"/>
      <c r="F75" s="8" t="n"/>
      <c r="G75" s="8" t="n"/>
      <c r="H75" s="9">
        <f>IF($B75="","",N($F75)+SUMIF(Movimientos!$B$2:$B$1001,$A75,Movimientos!$I$2:$I$1001))</f>
        <v/>
      </c>
      <c r="I75" s="10">
        <f>IF($B75="","",IF(COUNTIFS(Movimientos!$B$2:$B$1001,$A75,Movimientos!$N$2:$N$1001,1)=0,N($E75),INDEX(Movimientos!$K$2:$K$1001,MATCH($A75&amp;"|"&amp;COUNTIFS(Movimientos!$B$2:$B$1001,$A75,Movimientos!$N$2:$N$1001,1),Movimientos!$P$2:$P$1001,0))))</f>
        <v/>
      </c>
      <c r="J75" s="10">
        <f>IF($B75="","",ROUND($H75*$I75,2))</f>
        <v/>
      </c>
      <c r="K75" s="11">
        <f>IF(OR($B75="",$G75=""),"",IF($H75&lt;=$G75,"Sí",""))</f>
        <v/>
      </c>
    </row>
    <row r="76" ht="18" customHeight="1">
      <c r="A76" s="6" t="n"/>
      <c r="B76" s="6" t="n"/>
      <c r="C76" s="6" t="n"/>
      <c r="D76" s="7" t="n"/>
      <c r="E76" s="7" t="n"/>
      <c r="F76" s="8" t="n"/>
      <c r="G76" s="8" t="n"/>
      <c r="H76" s="9">
        <f>IF($B76="","",N($F76)+SUMIF(Movimientos!$B$2:$B$1001,$A76,Movimientos!$I$2:$I$1001))</f>
        <v/>
      </c>
      <c r="I76" s="10">
        <f>IF($B76="","",IF(COUNTIFS(Movimientos!$B$2:$B$1001,$A76,Movimientos!$N$2:$N$1001,1)=0,N($E76),INDEX(Movimientos!$K$2:$K$1001,MATCH($A76&amp;"|"&amp;COUNTIFS(Movimientos!$B$2:$B$1001,$A76,Movimientos!$N$2:$N$1001,1),Movimientos!$P$2:$P$1001,0))))</f>
        <v/>
      </c>
      <c r="J76" s="10">
        <f>IF($B76="","",ROUND($H76*$I76,2))</f>
        <v/>
      </c>
      <c r="K76" s="11">
        <f>IF(OR($B76="",$G76=""),"",IF($H76&lt;=$G76,"Sí",""))</f>
        <v/>
      </c>
    </row>
    <row r="77" ht="18" customHeight="1">
      <c r="A77" s="6" t="n"/>
      <c r="B77" s="6" t="n"/>
      <c r="C77" s="6" t="n"/>
      <c r="D77" s="7" t="n"/>
      <c r="E77" s="7" t="n"/>
      <c r="F77" s="8" t="n"/>
      <c r="G77" s="8" t="n"/>
      <c r="H77" s="9">
        <f>IF($B77="","",N($F77)+SUMIF(Movimientos!$B$2:$B$1001,$A77,Movimientos!$I$2:$I$1001))</f>
        <v/>
      </c>
      <c r="I77" s="10">
        <f>IF($B77="","",IF(COUNTIFS(Movimientos!$B$2:$B$1001,$A77,Movimientos!$N$2:$N$1001,1)=0,N($E77),INDEX(Movimientos!$K$2:$K$1001,MATCH($A77&amp;"|"&amp;COUNTIFS(Movimientos!$B$2:$B$1001,$A77,Movimientos!$N$2:$N$1001,1),Movimientos!$P$2:$P$1001,0))))</f>
        <v/>
      </c>
      <c r="J77" s="10">
        <f>IF($B77="","",ROUND($H77*$I77,2))</f>
        <v/>
      </c>
      <c r="K77" s="11">
        <f>IF(OR($B77="",$G77=""),"",IF($H77&lt;=$G77,"Sí",""))</f>
        <v/>
      </c>
    </row>
    <row r="78" ht="18" customHeight="1">
      <c r="A78" s="6" t="n"/>
      <c r="B78" s="6" t="n"/>
      <c r="C78" s="6" t="n"/>
      <c r="D78" s="7" t="n"/>
      <c r="E78" s="7" t="n"/>
      <c r="F78" s="8" t="n"/>
      <c r="G78" s="8" t="n"/>
      <c r="H78" s="9">
        <f>IF($B78="","",N($F78)+SUMIF(Movimientos!$B$2:$B$1001,$A78,Movimientos!$I$2:$I$1001))</f>
        <v/>
      </c>
      <c r="I78" s="10">
        <f>IF($B78="","",IF(COUNTIFS(Movimientos!$B$2:$B$1001,$A78,Movimientos!$N$2:$N$1001,1)=0,N($E78),INDEX(Movimientos!$K$2:$K$1001,MATCH($A78&amp;"|"&amp;COUNTIFS(Movimientos!$B$2:$B$1001,$A78,Movimientos!$N$2:$N$1001,1),Movimientos!$P$2:$P$1001,0))))</f>
        <v/>
      </c>
      <c r="J78" s="10">
        <f>IF($B78="","",ROUND($H78*$I78,2))</f>
        <v/>
      </c>
      <c r="K78" s="11">
        <f>IF(OR($B78="",$G78=""),"",IF($H78&lt;=$G78,"Sí",""))</f>
        <v/>
      </c>
    </row>
    <row r="79" ht="18" customHeight="1">
      <c r="A79" s="6" t="n"/>
      <c r="B79" s="6" t="n"/>
      <c r="C79" s="6" t="n"/>
      <c r="D79" s="7" t="n"/>
      <c r="E79" s="7" t="n"/>
      <c r="F79" s="8" t="n"/>
      <c r="G79" s="8" t="n"/>
      <c r="H79" s="9">
        <f>IF($B79="","",N($F79)+SUMIF(Movimientos!$B$2:$B$1001,$A79,Movimientos!$I$2:$I$1001))</f>
        <v/>
      </c>
      <c r="I79" s="10">
        <f>IF($B79="","",IF(COUNTIFS(Movimientos!$B$2:$B$1001,$A79,Movimientos!$N$2:$N$1001,1)=0,N($E79),INDEX(Movimientos!$K$2:$K$1001,MATCH($A79&amp;"|"&amp;COUNTIFS(Movimientos!$B$2:$B$1001,$A79,Movimientos!$N$2:$N$1001,1),Movimientos!$P$2:$P$1001,0))))</f>
        <v/>
      </c>
      <c r="J79" s="10">
        <f>IF($B79="","",ROUND($H79*$I79,2))</f>
        <v/>
      </c>
      <c r="K79" s="11">
        <f>IF(OR($B79="",$G79=""),"",IF($H79&lt;=$G79,"Sí",""))</f>
        <v/>
      </c>
    </row>
    <row r="80" ht="18" customHeight="1">
      <c r="A80" s="6" t="n"/>
      <c r="B80" s="6" t="n"/>
      <c r="C80" s="6" t="n"/>
      <c r="D80" s="7" t="n"/>
      <c r="E80" s="7" t="n"/>
      <c r="F80" s="8" t="n"/>
      <c r="G80" s="8" t="n"/>
      <c r="H80" s="9">
        <f>IF($B80="","",N($F80)+SUMIF(Movimientos!$B$2:$B$1001,$A80,Movimientos!$I$2:$I$1001))</f>
        <v/>
      </c>
      <c r="I80" s="10">
        <f>IF($B80="","",IF(COUNTIFS(Movimientos!$B$2:$B$1001,$A80,Movimientos!$N$2:$N$1001,1)=0,N($E80),INDEX(Movimientos!$K$2:$K$1001,MATCH($A80&amp;"|"&amp;COUNTIFS(Movimientos!$B$2:$B$1001,$A80,Movimientos!$N$2:$N$1001,1),Movimientos!$P$2:$P$1001,0))))</f>
        <v/>
      </c>
      <c r="J80" s="10">
        <f>IF($B80="","",ROUND($H80*$I80,2))</f>
        <v/>
      </c>
      <c r="K80" s="11">
        <f>IF(OR($B80="",$G80=""),"",IF($H80&lt;=$G80,"Sí",""))</f>
        <v/>
      </c>
    </row>
    <row r="81" ht="18" customHeight="1">
      <c r="A81" s="6" t="n"/>
      <c r="B81" s="6" t="n"/>
      <c r="C81" s="6" t="n"/>
      <c r="D81" s="7" t="n"/>
      <c r="E81" s="7" t="n"/>
      <c r="F81" s="8" t="n"/>
      <c r="G81" s="8" t="n"/>
      <c r="H81" s="9">
        <f>IF($B81="","",N($F81)+SUMIF(Movimientos!$B$2:$B$1001,$A81,Movimientos!$I$2:$I$1001))</f>
        <v/>
      </c>
      <c r="I81" s="10">
        <f>IF($B81="","",IF(COUNTIFS(Movimientos!$B$2:$B$1001,$A81,Movimientos!$N$2:$N$1001,1)=0,N($E81),INDEX(Movimientos!$K$2:$K$1001,MATCH($A81&amp;"|"&amp;COUNTIFS(Movimientos!$B$2:$B$1001,$A81,Movimientos!$N$2:$N$1001,1),Movimientos!$P$2:$P$1001,0))))</f>
        <v/>
      </c>
      <c r="J81" s="10">
        <f>IF($B81="","",ROUND($H81*$I81,2))</f>
        <v/>
      </c>
      <c r="K81" s="11">
        <f>IF(OR($B81="",$G81=""),"",IF($H81&lt;=$G81,"Sí",""))</f>
        <v/>
      </c>
    </row>
    <row r="82" ht="18" customHeight="1">
      <c r="A82" s="6" t="n"/>
      <c r="B82" s="6" t="n"/>
      <c r="C82" s="6" t="n"/>
      <c r="D82" s="7" t="n"/>
      <c r="E82" s="7" t="n"/>
      <c r="F82" s="8" t="n"/>
      <c r="G82" s="8" t="n"/>
      <c r="H82" s="9">
        <f>IF($B82="","",N($F82)+SUMIF(Movimientos!$B$2:$B$1001,$A82,Movimientos!$I$2:$I$1001))</f>
        <v/>
      </c>
      <c r="I82" s="10">
        <f>IF($B82="","",IF(COUNTIFS(Movimientos!$B$2:$B$1001,$A82,Movimientos!$N$2:$N$1001,1)=0,N($E82),INDEX(Movimientos!$K$2:$K$1001,MATCH($A82&amp;"|"&amp;COUNTIFS(Movimientos!$B$2:$B$1001,$A82,Movimientos!$N$2:$N$1001,1),Movimientos!$P$2:$P$1001,0))))</f>
        <v/>
      </c>
      <c r="J82" s="10">
        <f>IF($B82="","",ROUND($H82*$I82,2))</f>
        <v/>
      </c>
      <c r="K82" s="11">
        <f>IF(OR($B82="",$G82=""),"",IF($H82&lt;=$G82,"Sí",""))</f>
        <v/>
      </c>
    </row>
    <row r="83" ht="18" customHeight="1">
      <c r="A83" s="6" t="n"/>
      <c r="B83" s="6" t="n"/>
      <c r="C83" s="6" t="n"/>
      <c r="D83" s="7" t="n"/>
      <c r="E83" s="7" t="n"/>
      <c r="F83" s="8" t="n"/>
      <c r="G83" s="8" t="n"/>
      <c r="H83" s="9">
        <f>IF($B83="","",N($F83)+SUMIF(Movimientos!$B$2:$B$1001,$A83,Movimientos!$I$2:$I$1001))</f>
        <v/>
      </c>
      <c r="I83" s="10">
        <f>IF($B83="","",IF(COUNTIFS(Movimientos!$B$2:$B$1001,$A83,Movimientos!$N$2:$N$1001,1)=0,N($E83),INDEX(Movimientos!$K$2:$K$1001,MATCH($A83&amp;"|"&amp;COUNTIFS(Movimientos!$B$2:$B$1001,$A83,Movimientos!$N$2:$N$1001,1),Movimientos!$P$2:$P$1001,0))))</f>
        <v/>
      </c>
      <c r="J83" s="10">
        <f>IF($B83="","",ROUND($H83*$I83,2))</f>
        <v/>
      </c>
      <c r="K83" s="11">
        <f>IF(OR($B83="",$G83=""),"",IF($H83&lt;=$G83,"Sí",""))</f>
        <v/>
      </c>
    </row>
    <row r="84" ht="18" customHeight="1">
      <c r="A84" s="6" t="n"/>
      <c r="B84" s="6" t="n"/>
      <c r="C84" s="6" t="n"/>
      <c r="D84" s="7" t="n"/>
      <c r="E84" s="7" t="n"/>
      <c r="F84" s="8" t="n"/>
      <c r="G84" s="8" t="n"/>
      <c r="H84" s="9">
        <f>IF($B84="","",N($F84)+SUMIF(Movimientos!$B$2:$B$1001,$A84,Movimientos!$I$2:$I$1001))</f>
        <v/>
      </c>
      <c r="I84" s="10">
        <f>IF($B84="","",IF(COUNTIFS(Movimientos!$B$2:$B$1001,$A84,Movimientos!$N$2:$N$1001,1)=0,N($E84),INDEX(Movimientos!$K$2:$K$1001,MATCH($A84&amp;"|"&amp;COUNTIFS(Movimientos!$B$2:$B$1001,$A84,Movimientos!$N$2:$N$1001,1),Movimientos!$P$2:$P$1001,0))))</f>
        <v/>
      </c>
      <c r="J84" s="10">
        <f>IF($B84="","",ROUND($H84*$I84,2))</f>
        <v/>
      </c>
      <c r="K84" s="11">
        <f>IF(OR($B84="",$G84=""),"",IF($H84&lt;=$G84,"Sí",""))</f>
        <v/>
      </c>
    </row>
    <row r="85" ht="18" customHeight="1">
      <c r="A85" s="6" t="n"/>
      <c r="B85" s="6" t="n"/>
      <c r="C85" s="6" t="n"/>
      <c r="D85" s="7" t="n"/>
      <c r="E85" s="7" t="n"/>
      <c r="F85" s="8" t="n"/>
      <c r="G85" s="8" t="n"/>
      <c r="H85" s="9">
        <f>IF($B85="","",N($F85)+SUMIF(Movimientos!$B$2:$B$1001,$A85,Movimientos!$I$2:$I$1001))</f>
        <v/>
      </c>
      <c r="I85" s="10">
        <f>IF($B85="","",IF(COUNTIFS(Movimientos!$B$2:$B$1001,$A85,Movimientos!$N$2:$N$1001,1)=0,N($E85),INDEX(Movimientos!$K$2:$K$1001,MATCH($A85&amp;"|"&amp;COUNTIFS(Movimientos!$B$2:$B$1001,$A85,Movimientos!$N$2:$N$1001,1),Movimientos!$P$2:$P$1001,0))))</f>
        <v/>
      </c>
      <c r="J85" s="10">
        <f>IF($B85="","",ROUND($H85*$I85,2))</f>
        <v/>
      </c>
      <c r="K85" s="11">
        <f>IF(OR($B85="",$G85=""),"",IF($H85&lt;=$G85,"Sí",""))</f>
        <v/>
      </c>
    </row>
    <row r="86" ht="18" customHeight="1">
      <c r="A86" s="6" t="n"/>
      <c r="B86" s="6" t="n"/>
      <c r="C86" s="6" t="n"/>
      <c r="D86" s="7" t="n"/>
      <c r="E86" s="7" t="n"/>
      <c r="F86" s="8" t="n"/>
      <c r="G86" s="8" t="n"/>
      <c r="H86" s="9">
        <f>IF($B86="","",N($F86)+SUMIF(Movimientos!$B$2:$B$1001,$A86,Movimientos!$I$2:$I$1001))</f>
        <v/>
      </c>
      <c r="I86" s="10">
        <f>IF($B86="","",IF(COUNTIFS(Movimientos!$B$2:$B$1001,$A86,Movimientos!$N$2:$N$1001,1)=0,N($E86),INDEX(Movimientos!$K$2:$K$1001,MATCH($A86&amp;"|"&amp;COUNTIFS(Movimientos!$B$2:$B$1001,$A86,Movimientos!$N$2:$N$1001,1),Movimientos!$P$2:$P$1001,0))))</f>
        <v/>
      </c>
      <c r="J86" s="10">
        <f>IF($B86="","",ROUND($H86*$I86,2))</f>
        <v/>
      </c>
      <c r="K86" s="11">
        <f>IF(OR($B86="",$G86=""),"",IF($H86&lt;=$G86,"Sí",""))</f>
        <v/>
      </c>
    </row>
    <row r="87" ht="18" customHeight="1">
      <c r="A87" s="6" t="n"/>
      <c r="B87" s="6" t="n"/>
      <c r="C87" s="6" t="n"/>
      <c r="D87" s="7" t="n"/>
      <c r="E87" s="7" t="n"/>
      <c r="F87" s="8" t="n"/>
      <c r="G87" s="8" t="n"/>
      <c r="H87" s="9">
        <f>IF($B87="","",N($F87)+SUMIF(Movimientos!$B$2:$B$1001,$A87,Movimientos!$I$2:$I$1001))</f>
        <v/>
      </c>
      <c r="I87" s="10">
        <f>IF($B87="","",IF(COUNTIFS(Movimientos!$B$2:$B$1001,$A87,Movimientos!$N$2:$N$1001,1)=0,N($E87),INDEX(Movimientos!$K$2:$K$1001,MATCH($A87&amp;"|"&amp;COUNTIFS(Movimientos!$B$2:$B$1001,$A87,Movimientos!$N$2:$N$1001,1),Movimientos!$P$2:$P$1001,0))))</f>
        <v/>
      </c>
      <c r="J87" s="10">
        <f>IF($B87="","",ROUND($H87*$I87,2))</f>
        <v/>
      </c>
      <c r="K87" s="11">
        <f>IF(OR($B87="",$G87=""),"",IF($H87&lt;=$G87,"Sí",""))</f>
        <v/>
      </c>
    </row>
    <row r="88" ht="18" customHeight="1">
      <c r="A88" s="6" t="n"/>
      <c r="B88" s="6" t="n"/>
      <c r="C88" s="6" t="n"/>
      <c r="D88" s="7" t="n"/>
      <c r="E88" s="7" t="n"/>
      <c r="F88" s="8" t="n"/>
      <c r="G88" s="8" t="n"/>
      <c r="H88" s="9">
        <f>IF($B88="","",N($F88)+SUMIF(Movimientos!$B$2:$B$1001,$A88,Movimientos!$I$2:$I$1001))</f>
        <v/>
      </c>
      <c r="I88" s="10">
        <f>IF($B88="","",IF(COUNTIFS(Movimientos!$B$2:$B$1001,$A88,Movimientos!$N$2:$N$1001,1)=0,N($E88),INDEX(Movimientos!$K$2:$K$1001,MATCH($A88&amp;"|"&amp;COUNTIFS(Movimientos!$B$2:$B$1001,$A88,Movimientos!$N$2:$N$1001,1),Movimientos!$P$2:$P$1001,0))))</f>
        <v/>
      </c>
      <c r="J88" s="10">
        <f>IF($B88="","",ROUND($H88*$I88,2))</f>
        <v/>
      </c>
      <c r="K88" s="11">
        <f>IF(OR($B88="",$G88=""),"",IF($H88&lt;=$G88,"Sí",""))</f>
        <v/>
      </c>
    </row>
    <row r="89" ht="18" customHeight="1">
      <c r="A89" s="6" t="n"/>
      <c r="B89" s="6" t="n"/>
      <c r="C89" s="6" t="n"/>
      <c r="D89" s="7" t="n"/>
      <c r="E89" s="7" t="n"/>
      <c r="F89" s="8" t="n"/>
      <c r="G89" s="8" t="n"/>
      <c r="H89" s="9">
        <f>IF($B89="","",N($F89)+SUMIF(Movimientos!$B$2:$B$1001,$A89,Movimientos!$I$2:$I$1001))</f>
        <v/>
      </c>
      <c r="I89" s="10">
        <f>IF($B89="","",IF(COUNTIFS(Movimientos!$B$2:$B$1001,$A89,Movimientos!$N$2:$N$1001,1)=0,N($E89),INDEX(Movimientos!$K$2:$K$1001,MATCH($A89&amp;"|"&amp;COUNTIFS(Movimientos!$B$2:$B$1001,$A89,Movimientos!$N$2:$N$1001,1),Movimientos!$P$2:$P$1001,0))))</f>
        <v/>
      </c>
      <c r="J89" s="10">
        <f>IF($B89="","",ROUND($H89*$I89,2))</f>
        <v/>
      </c>
      <c r="K89" s="11">
        <f>IF(OR($B89="",$G89=""),"",IF($H89&lt;=$G89,"Sí",""))</f>
        <v/>
      </c>
    </row>
    <row r="90" ht="18" customHeight="1">
      <c r="A90" s="6" t="n"/>
      <c r="B90" s="6" t="n"/>
      <c r="C90" s="6" t="n"/>
      <c r="D90" s="7" t="n"/>
      <c r="E90" s="7" t="n"/>
      <c r="F90" s="8" t="n"/>
      <c r="G90" s="8" t="n"/>
      <c r="H90" s="9">
        <f>IF($B90="","",N($F90)+SUMIF(Movimientos!$B$2:$B$1001,$A90,Movimientos!$I$2:$I$1001))</f>
        <v/>
      </c>
      <c r="I90" s="10">
        <f>IF($B90="","",IF(COUNTIFS(Movimientos!$B$2:$B$1001,$A90,Movimientos!$N$2:$N$1001,1)=0,N($E90),INDEX(Movimientos!$K$2:$K$1001,MATCH($A90&amp;"|"&amp;COUNTIFS(Movimientos!$B$2:$B$1001,$A90,Movimientos!$N$2:$N$1001,1),Movimientos!$P$2:$P$1001,0))))</f>
        <v/>
      </c>
      <c r="J90" s="10">
        <f>IF($B90="","",ROUND($H90*$I90,2))</f>
        <v/>
      </c>
      <c r="K90" s="11">
        <f>IF(OR($B90="",$G90=""),"",IF($H90&lt;=$G90,"Sí",""))</f>
        <v/>
      </c>
    </row>
    <row r="91" ht="18" customHeight="1">
      <c r="A91" s="6" t="n"/>
      <c r="B91" s="6" t="n"/>
      <c r="C91" s="6" t="n"/>
      <c r="D91" s="7" t="n"/>
      <c r="E91" s="7" t="n"/>
      <c r="F91" s="8" t="n"/>
      <c r="G91" s="8" t="n"/>
      <c r="H91" s="9">
        <f>IF($B91="","",N($F91)+SUMIF(Movimientos!$B$2:$B$1001,$A91,Movimientos!$I$2:$I$1001))</f>
        <v/>
      </c>
      <c r="I91" s="10">
        <f>IF($B91="","",IF(COUNTIFS(Movimientos!$B$2:$B$1001,$A91,Movimientos!$N$2:$N$1001,1)=0,N($E91),INDEX(Movimientos!$K$2:$K$1001,MATCH($A91&amp;"|"&amp;COUNTIFS(Movimientos!$B$2:$B$1001,$A91,Movimientos!$N$2:$N$1001,1),Movimientos!$P$2:$P$1001,0))))</f>
        <v/>
      </c>
      <c r="J91" s="10">
        <f>IF($B91="","",ROUND($H91*$I91,2))</f>
        <v/>
      </c>
      <c r="K91" s="11">
        <f>IF(OR($B91="",$G91=""),"",IF($H91&lt;=$G91,"Sí",""))</f>
        <v/>
      </c>
    </row>
    <row r="92" ht="18" customHeight="1">
      <c r="A92" s="6" t="n"/>
      <c r="B92" s="6" t="n"/>
      <c r="C92" s="6" t="n"/>
      <c r="D92" s="7" t="n"/>
      <c r="E92" s="7" t="n"/>
      <c r="F92" s="8" t="n"/>
      <c r="G92" s="8" t="n"/>
      <c r="H92" s="9">
        <f>IF($B92="","",N($F92)+SUMIF(Movimientos!$B$2:$B$1001,$A92,Movimientos!$I$2:$I$1001))</f>
        <v/>
      </c>
      <c r="I92" s="10">
        <f>IF($B92="","",IF(COUNTIFS(Movimientos!$B$2:$B$1001,$A92,Movimientos!$N$2:$N$1001,1)=0,N($E92),INDEX(Movimientos!$K$2:$K$1001,MATCH($A92&amp;"|"&amp;COUNTIFS(Movimientos!$B$2:$B$1001,$A92,Movimientos!$N$2:$N$1001,1),Movimientos!$P$2:$P$1001,0))))</f>
        <v/>
      </c>
      <c r="J92" s="10">
        <f>IF($B92="","",ROUND($H92*$I92,2))</f>
        <v/>
      </c>
      <c r="K92" s="11">
        <f>IF(OR($B92="",$G92=""),"",IF($H92&lt;=$G92,"Sí",""))</f>
        <v/>
      </c>
    </row>
    <row r="93" ht="18" customHeight="1">
      <c r="A93" s="6" t="n"/>
      <c r="B93" s="6" t="n"/>
      <c r="C93" s="6" t="n"/>
      <c r="D93" s="7" t="n"/>
      <c r="E93" s="7" t="n"/>
      <c r="F93" s="8" t="n"/>
      <c r="G93" s="8" t="n"/>
      <c r="H93" s="9">
        <f>IF($B93="","",N($F93)+SUMIF(Movimientos!$B$2:$B$1001,$A93,Movimientos!$I$2:$I$1001))</f>
        <v/>
      </c>
      <c r="I93" s="10">
        <f>IF($B93="","",IF(COUNTIFS(Movimientos!$B$2:$B$1001,$A93,Movimientos!$N$2:$N$1001,1)=0,N($E93),INDEX(Movimientos!$K$2:$K$1001,MATCH($A93&amp;"|"&amp;COUNTIFS(Movimientos!$B$2:$B$1001,$A93,Movimientos!$N$2:$N$1001,1),Movimientos!$P$2:$P$1001,0))))</f>
        <v/>
      </c>
      <c r="J93" s="10">
        <f>IF($B93="","",ROUND($H93*$I93,2))</f>
        <v/>
      </c>
      <c r="K93" s="11">
        <f>IF(OR($B93="",$G93=""),"",IF($H93&lt;=$G93,"Sí",""))</f>
        <v/>
      </c>
    </row>
    <row r="94" ht="18" customHeight="1">
      <c r="A94" s="6" t="n"/>
      <c r="B94" s="6" t="n"/>
      <c r="C94" s="6" t="n"/>
      <c r="D94" s="7" t="n"/>
      <c r="E94" s="7" t="n"/>
      <c r="F94" s="8" t="n"/>
      <c r="G94" s="8" t="n"/>
      <c r="H94" s="9">
        <f>IF($B94="","",N($F94)+SUMIF(Movimientos!$B$2:$B$1001,$A94,Movimientos!$I$2:$I$1001))</f>
        <v/>
      </c>
      <c r="I94" s="10">
        <f>IF($B94="","",IF(COUNTIFS(Movimientos!$B$2:$B$1001,$A94,Movimientos!$N$2:$N$1001,1)=0,N($E94),INDEX(Movimientos!$K$2:$K$1001,MATCH($A94&amp;"|"&amp;COUNTIFS(Movimientos!$B$2:$B$1001,$A94,Movimientos!$N$2:$N$1001,1),Movimientos!$P$2:$P$1001,0))))</f>
        <v/>
      </c>
      <c r="J94" s="10">
        <f>IF($B94="","",ROUND($H94*$I94,2))</f>
        <v/>
      </c>
      <c r="K94" s="11">
        <f>IF(OR($B94="",$G94=""),"",IF($H94&lt;=$G94,"Sí",""))</f>
        <v/>
      </c>
    </row>
    <row r="95" ht="18" customHeight="1">
      <c r="A95" s="6" t="n"/>
      <c r="B95" s="6" t="n"/>
      <c r="C95" s="6" t="n"/>
      <c r="D95" s="7" t="n"/>
      <c r="E95" s="7" t="n"/>
      <c r="F95" s="8" t="n"/>
      <c r="G95" s="8" t="n"/>
      <c r="H95" s="9">
        <f>IF($B95="","",N($F95)+SUMIF(Movimientos!$B$2:$B$1001,$A95,Movimientos!$I$2:$I$1001))</f>
        <v/>
      </c>
      <c r="I95" s="10">
        <f>IF($B95="","",IF(COUNTIFS(Movimientos!$B$2:$B$1001,$A95,Movimientos!$N$2:$N$1001,1)=0,N($E95),INDEX(Movimientos!$K$2:$K$1001,MATCH($A95&amp;"|"&amp;COUNTIFS(Movimientos!$B$2:$B$1001,$A95,Movimientos!$N$2:$N$1001,1),Movimientos!$P$2:$P$1001,0))))</f>
        <v/>
      </c>
      <c r="J95" s="10">
        <f>IF($B95="","",ROUND($H95*$I95,2))</f>
        <v/>
      </c>
      <c r="K95" s="11">
        <f>IF(OR($B95="",$G95=""),"",IF($H95&lt;=$G95,"Sí",""))</f>
        <v/>
      </c>
    </row>
    <row r="96" ht="18" customHeight="1">
      <c r="A96" s="6" t="n"/>
      <c r="B96" s="6" t="n"/>
      <c r="C96" s="6" t="n"/>
      <c r="D96" s="7" t="n"/>
      <c r="E96" s="7" t="n"/>
      <c r="F96" s="8" t="n"/>
      <c r="G96" s="8" t="n"/>
      <c r="H96" s="9">
        <f>IF($B96="","",N($F96)+SUMIF(Movimientos!$B$2:$B$1001,$A96,Movimientos!$I$2:$I$1001))</f>
        <v/>
      </c>
      <c r="I96" s="10">
        <f>IF($B96="","",IF(COUNTIFS(Movimientos!$B$2:$B$1001,$A96,Movimientos!$N$2:$N$1001,1)=0,N($E96),INDEX(Movimientos!$K$2:$K$1001,MATCH($A96&amp;"|"&amp;COUNTIFS(Movimientos!$B$2:$B$1001,$A96,Movimientos!$N$2:$N$1001,1),Movimientos!$P$2:$P$1001,0))))</f>
        <v/>
      </c>
      <c r="J96" s="10">
        <f>IF($B96="","",ROUND($H96*$I96,2))</f>
        <v/>
      </c>
      <c r="K96" s="11">
        <f>IF(OR($B96="",$G96=""),"",IF($H96&lt;=$G96,"Sí",""))</f>
        <v/>
      </c>
    </row>
    <row r="97" ht="18" customHeight="1">
      <c r="A97" s="6" t="n"/>
      <c r="B97" s="6" t="n"/>
      <c r="C97" s="6" t="n"/>
      <c r="D97" s="7" t="n"/>
      <c r="E97" s="7" t="n"/>
      <c r="F97" s="8" t="n"/>
      <c r="G97" s="8" t="n"/>
      <c r="H97" s="9">
        <f>IF($B97="","",N($F97)+SUMIF(Movimientos!$B$2:$B$1001,$A97,Movimientos!$I$2:$I$1001))</f>
        <v/>
      </c>
      <c r="I97" s="10">
        <f>IF($B97="","",IF(COUNTIFS(Movimientos!$B$2:$B$1001,$A97,Movimientos!$N$2:$N$1001,1)=0,N($E97),INDEX(Movimientos!$K$2:$K$1001,MATCH($A97&amp;"|"&amp;COUNTIFS(Movimientos!$B$2:$B$1001,$A97,Movimientos!$N$2:$N$1001,1),Movimientos!$P$2:$P$1001,0))))</f>
        <v/>
      </c>
      <c r="J97" s="10">
        <f>IF($B97="","",ROUND($H97*$I97,2))</f>
        <v/>
      </c>
      <c r="K97" s="11">
        <f>IF(OR($B97="",$G97=""),"",IF($H97&lt;=$G97,"Sí",""))</f>
        <v/>
      </c>
    </row>
    <row r="98" ht="18" customHeight="1">
      <c r="A98" s="6" t="n"/>
      <c r="B98" s="6" t="n"/>
      <c r="C98" s="6" t="n"/>
      <c r="D98" s="7" t="n"/>
      <c r="E98" s="7" t="n"/>
      <c r="F98" s="8" t="n"/>
      <c r="G98" s="8" t="n"/>
      <c r="H98" s="9">
        <f>IF($B98="","",N($F98)+SUMIF(Movimientos!$B$2:$B$1001,$A98,Movimientos!$I$2:$I$1001))</f>
        <v/>
      </c>
      <c r="I98" s="10">
        <f>IF($B98="","",IF(COUNTIFS(Movimientos!$B$2:$B$1001,$A98,Movimientos!$N$2:$N$1001,1)=0,N($E98),INDEX(Movimientos!$K$2:$K$1001,MATCH($A98&amp;"|"&amp;COUNTIFS(Movimientos!$B$2:$B$1001,$A98,Movimientos!$N$2:$N$1001,1),Movimientos!$P$2:$P$1001,0))))</f>
        <v/>
      </c>
      <c r="J98" s="10">
        <f>IF($B98="","",ROUND($H98*$I98,2))</f>
        <v/>
      </c>
      <c r="K98" s="11">
        <f>IF(OR($B98="",$G98=""),"",IF($H98&lt;=$G98,"Sí",""))</f>
        <v/>
      </c>
    </row>
    <row r="99" ht="18" customHeight="1">
      <c r="A99" s="6" t="n"/>
      <c r="B99" s="6" t="n"/>
      <c r="C99" s="6" t="n"/>
      <c r="D99" s="7" t="n"/>
      <c r="E99" s="7" t="n"/>
      <c r="F99" s="8" t="n"/>
      <c r="G99" s="8" t="n"/>
      <c r="H99" s="9">
        <f>IF($B99="","",N($F99)+SUMIF(Movimientos!$B$2:$B$1001,$A99,Movimientos!$I$2:$I$1001))</f>
        <v/>
      </c>
      <c r="I99" s="10">
        <f>IF($B99="","",IF(COUNTIFS(Movimientos!$B$2:$B$1001,$A99,Movimientos!$N$2:$N$1001,1)=0,N($E99),INDEX(Movimientos!$K$2:$K$1001,MATCH($A99&amp;"|"&amp;COUNTIFS(Movimientos!$B$2:$B$1001,$A99,Movimientos!$N$2:$N$1001,1),Movimientos!$P$2:$P$1001,0))))</f>
        <v/>
      </c>
      <c r="J99" s="10">
        <f>IF($B99="","",ROUND($H99*$I99,2))</f>
        <v/>
      </c>
      <c r="K99" s="11">
        <f>IF(OR($B99="",$G99=""),"",IF($H99&lt;=$G99,"Sí",""))</f>
        <v/>
      </c>
    </row>
    <row r="100" ht="18" customHeight="1">
      <c r="A100" s="6" t="n"/>
      <c r="B100" s="6" t="n"/>
      <c r="C100" s="6" t="n"/>
      <c r="D100" s="7" t="n"/>
      <c r="E100" s="7" t="n"/>
      <c r="F100" s="8" t="n"/>
      <c r="G100" s="8" t="n"/>
      <c r="H100" s="9">
        <f>IF($B100="","",N($F100)+SUMIF(Movimientos!$B$2:$B$1001,$A100,Movimientos!$I$2:$I$1001))</f>
        <v/>
      </c>
      <c r="I100" s="10">
        <f>IF($B100="","",IF(COUNTIFS(Movimientos!$B$2:$B$1001,$A100,Movimientos!$N$2:$N$1001,1)=0,N($E100),INDEX(Movimientos!$K$2:$K$1001,MATCH($A100&amp;"|"&amp;COUNTIFS(Movimientos!$B$2:$B$1001,$A100,Movimientos!$N$2:$N$1001,1),Movimientos!$P$2:$P$1001,0))))</f>
        <v/>
      </c>
      <c r="J100" s="10">
        <f>IF($B100="","",ROUND($H100*$I100,2))</f>
        <v/>
      </c>
      <c r="K100" s="11">
        <f>IF(OR($B100="",$G100=""),"",IF($H100&lt;=$G100,"Sí",""))</f>
        <v/>
      </c>
    </row>
    <row r="101" ht="18" customHeight="1">
      <c r="A101" s="6" t="n"/>
      <c r="B101" s="6" t="n"/>
      <c r="C101" s="6" t="n"/>
      <c r="D101" s="7" t="n"/>
      <c r="E101" s="7" t="n"/>
      <c r="F101" s="8" t="n"/>
      <c r="G101" s="8" t="n"/>
      <c r="H101" s="9">
        <f>IF($B101="","",N($F101)+SUMIF(Movimientos!$B$2:$B$1001,$A101,Movimientos!$I$2:$I$1001))</f>
        <v/>
      </c>
      <c r="I101" s="10">
        <f>IF($B101="","",IF(COUNTIFS(Movimientos!$B$2:$B$1001,$A101,Movimientos!$N$2:$N$1001,1)=0,N($E101),INDEX(Movimientos!$K$2:$K$1001,MATCH($A101&amp;"|"&amp;COUNTIFS(Movimientos!$B$2:$B$1001,$A101,Movimientos!$N$2:$N$1001,1),Movimientos!$P$2:$P$1001,0))))</f>
        <v/>
      </c>
      <c r="J101" s="10">
        <f>IF($B101="","",ROUND($H101*$I101,2))</f>
        <v/>
      </c>
      <c r="K101" s="11">
        <f>IF(OR($B101="",$G101=""),"",IF($H101&lt;=$G101,"Sí",""))</f>
        <v/>
      </c>
    </row>
    <row r="102" ht="18" customHeight="1">
      <c r="A102" s="6" t="n"/>
      <c r="B102" s="6" t="n"/>
      <c r="C102" s="6" t="n"/>
      <c r="D102" s="7" t="n"/>
      <c r="E102" s="7" t="n"/>
      <c r="F102" s="8" t="n"/>
      <c r="G102" s="8" t="n"/>
      <c r="H102" s="9">
        <f>IF($B102="","",N($F102)+SUMIF(Movimientos!$B$2:$B$1001,$A102,Movimientos!$I$2:$I$1001))</f>
        <v/>
      </c>
      <c r="I102" s="10">
        <f>IF($B102="","",IF(COUNTIFS(Movimientos!$B$2:$B$1001,$A102,Movimientos!$N$2:$N$1001,1)=0,N($E102),INDEX(Movimientos!$K$2:$K$1001,MATCH($A102&amp;"|"&amp;COUNTIFS(Movimientos!$B$2:$B$1001,$A102,Movimientos!$N$2:$N$1001,1),Movimientos!$P$2:$P$1001,0))))</f>
        <v/>
      </c>
      <c r="J102" s="10">
        <f>IF($B102="","",ROUND($H102*$I102,2))</f>
        <v/>
      </c>
      <c r="K102" s="11">
        <f>IF(OR($B102="",$G102=""),"",IF($H102&lt;=$G102,"Sí",""))</f>
        <v/>
      </c>
    </row>
    <row r="103" ht="18" customHeight="1">
      <c r="A103" s="6" t="n"/>
      <c r="B103" s="6" t="n"/>
      <c r="C103" s="6" t="n"/>
      <c r="D103" s="7" t="n"/>
      <c r="E103" s="7" t="n"/>
      <c r="F103" s="8" t="n"/>
      <c r="G103" s="8" t="n"/>
      <c r="H103" s="9">
        <f>IF($B103="","",N($F103)+SUMIF(Movimientos!$B$2:$B$1001,$A103,Movimientos!$I$2:$I$1001))</f>
        <v/>
      </c>
      <c r="I103" s="10">
        <f>IF($B103="","",IF(COUNTIFS(Movimientos!$B$2:$B$1001,$A103,Movimientos!$N$2:$N$1001,1)=0,N($E103),INDEX(Movimientos!$K$2:$K$1001,MATCH($A103&amp;"|"&amp;COUNTIFS(Movimientos!$B$2:$B$1001,$A103,Movimientos!$N$2:$N$1001,1),Movimientos!$P$2:$P$1001,0))))</f>
        <v/>
      </c>
      <c r="J103" s="10">
        <f>IF($B103="","",ROUND($H103*$I103,2))</f>
        <v/>
      </c>
      <c r="K103" s="11">
        <f>IF(OR($B103="",$G103=""),"",IF($H103&lt;=$G103,"Sí",""))</f>
        <v/>
      </c>
    </row>
    <row r="104" ht="18" customHeight="1">
      <c r="A104" s="6" t="n"/>
      <c r="B104" s="6" t="n"/>
      <c r="C104" s="6" t="n"/>
      <c r="D104" s="7" t="n"/>
      <c r="E104" s="7" t="n"/>
      <c r="F104" s="8" t="n"/>
      <c r="G104" s="8" t="n"/>
      <c r="H104" s="9">
        <f>IF($B104="","",N($F104)+SUMIF(Movimientos!$B$2:$B$1001,$A104,Movimientos!$I$2:$I$1001))</f>
        <v/>
      </c>
      <c r="I104" s="10">
        <f>IF($B104="","",IF(COUNTIFS(Movimientos!$B$2:$B$1001,$A104,Movimientos!$N$2:$N$1001,1)=0,N($E104),INDEX(Movimientos!$K$2:$K$1001,MATCH($A104&amp;"|"&amp;COUNTIFS(Movimientos!$B$2:$B$1001,$A104,Movimientos!$N$2:$N$1001,1),Movimientos!$P$2:$P$1001,0))))</f>
        <v/>
      </c>
      <c r="J104" s="10">
        <f>IF($B104="","",ROUND($H104*$I104,2))</f>
        <v/>
      </c>
      <c r="K104" s="11">
        <f>IF(OR($B104="",$G104=""),"",IF($H104&lt;=$G104,"Sí",""))</f>
        <v/>
      </c>
    </row>
    <row r="105" ht="18" customHeight="1">
      <c r="A105" s="6" t="n"/>
      <c r="B105" s="6" t="n"/>
      <c r="C105" s="6" t="n"/>
      <c r="D105" s="7" t="n"/>
      <c r="E105" s="7" t="n"/>
      <c r="F105" s="8" t="n"/>
      <c r="G105" s="8" t="n"/>
      <c r="H105" s="9">
        <f>IF($B105="","",N($F105)+SUMIF(Movimientos!$B$2:$B$1001,$A105,Movimientos!$I$2:$I$1001))</f>
        <v/>
      </c>
      <c r="I105" s="10">
        <f>IF($B105="","",IF(COUNTIFS(Movimientos!$B$2:$B$1001,$A105,Movimientos!$N$2:$N$1001,1)=0,N($E105),INDEX(Movimientos!$K$2:$K$1001,MATCH($A105&amp;"|"&amp;COUNTIFS(Movimientos!$B$2:$B$1001,$A105,Movimientos!$N$2:$N$1001,1),Movimientos!$P$2:$P$1001,0))))</f>
        <v/>
      </c>
      <c r="J105" s="10">
        <f>IF($B105="","",ROUND($H105*$I105,2))</f>
        <v/>
      </c>
      <c r="K105" s="11">
        <f>IF(OR($B105="",$G105=""),"",IF($H105&lt;=$G105,"Sí",""))</f>
        <v/>
      </c>
    </row>
    <row r="106" ht="18" customHeight="1">
      <c r="A106" s="6" t="n"/>
      <c r="B106" s="6" t="n"/>
      <c r="C106" s="6" t="n"/>
      <c r="D106" s="7" t="n"/>
      <c r="E106" s="7" t="n"/>
      <c r="F106" s="8" t="n"/>
      <c r="G106" s="8" t="n"/>
      <c r="H106" s="9">
        <f>IF($B106="","",N($F106)+SUMIF(Movimientos!$B$2:$B$1001,$A106,Movimientos!$I$2:$I$1001))</f>
        <v/>
      </c>
      <c r="I106" s="10">
        <f>IF($B106="","",IF(COUNTIFS(Movimientos!$B$2:$B$1001,$A106,Movimientos!$N$2:$N$1001,1)=0,N($E106),INDEX(Movimientos!$K$2:$K$1001,MATCH($A106&amp;"|"&amp;COUNTIFS(Movimientos!$B$2:$B$1001,$A106,Movimientos!$N$2:$N$1001,1),Movimientos!$P$2:$P$1001,0))))</f>
        <v/>
      </c>
      <c r="J106" s="10">
        <f>IF($B106="","",ROUND($H106*$I106,2))</f>
        <v/>
      </c>
      <c r="K106" s="11">
        <f>IF(OR($B106="",$G106=""),"",IF($H106&lt;=$G106,"Sí",""))</f>
        <v/>
      </c>
    </row>
    <row r="107" ht="18" customHeight="1">
      <c r="A107" s="6" t="n"/>
      <c r="B107" s="6" t="n"/>
      <c r="C107" s="6" t="n"/>
      <c r="D107" s="7" t="n"/>
      <c r="E107" s="7" t="n"/>
      <c r="F107" s="8" t="n"/>
      <c r="G107" s="8" t="n"/>
      <c r="H107" s="9">
        <f>IF($B107="","",N($F107)+SUMIF(Movimientos!$B$2:$B$1001,$A107,Movimientos!$I$2:$I$1001))</f>
        <v/>
      </c>
      <c r="I107" s="10">
        <f>IF($B107="","",IF(COUNTIFS(Movimientos!$B$2:$B$1001,$A107,Movimientos!$N$2:$N$1001,1)=0,N($E107),INDEX(Movimientos!$K$2:$K$1001,MATCH($A107&amp;"|"&amp;COUNTIFS(Movimientos!$B$2:$B$1001,$A107,Movimientos!$N$2:$N$1001,1),Movimientos!$P$2:$P$1001,0))))</f>
        <v/>
      </c>
      <c r="J107" s="10">
        <f>IF($B107="","",ROUND($H107*$I107,2))</f>
        <v/>
      </c>
      <c r="K107" s="11">
        <f>IF(OR($B107="",$G107=""),"",IF($H107&lt;=$G107,"Sí",""))</f>
        <v/>
      </c>
    </row>
    <row r="108" ht="18" customHeight="1">
      <c r="A108" s="6" t="n"/>
      <c r="B108" s="6" t="n"/>
      <c r="C108" s="6" t="n"/>
      <c r="D108" s="7" t="n"/>
      <c r="E108" s="7" t="n"/>
      <c r="F108" s="8" t="n"/>
      <c r="G108" s="8" t="n"/>
      <c r="H108" s="9">
        <f>IF($B108="","",N($F108)+SUMIF(Movimientos!$B$2:$B$1001,$A108,Movimientos!$I$2:$I$1001))</f>
        <v/>
      </c>
      <c r="I108" s="10">
        <f>IF($B108="","",IF(COUNTIFS(Movimientos!$B$2:$B$1001,$A108,Movimientos!$N$2:$N$1001,1)=0,N($E108),INDEX(Movimientos!$K$2:$K$1001,MATCH($A108&amp;"|"&amp;COUNTIFS(Movimientos!$B$2:$B$1001,$A108,Movimientos!$N$2:$N$1001,1),Movimientos!$P$2:$P$1001,0))))</f>
        <v/>
      </c>
      <c r="J108" s="10">
        <f>IF($B108="","",ROUND($H108*$I108,2))</f>
        <v/>
      </c>
      <c r="K108" s="11">
        <f>IF(OR($B108="",$G108=""),"",IF($H108&lt;=$G108,"Sí",""))</f>
        <v/>
      </c>
    </row>
    <row r="109" ht="18" customHeight="1">
      <c r="A109" s="6" t="n"/>
      <c r="B109" s="6" t="n"/>
      <c r="C109" s="6" t="n"/>
      <c r="D109" s="7" t="n"/>
      <c r="E109" s="7" t="n"/>
      <c r="F109" s="8" t="n"/>
      <c r="G109" s="8" t="n"/>
      <c r="H109" s="9">
        <f>IF($B109="","",N($F109)+SUMIF(Movimientos!$B$2:$B$1001,$A109,Movimientos!$I$2:$I$1001))</f>
        <v/>
      </c>
      <c r="I109" s="10">
        <f>IF($B109="","",IF(COUNTIFS(Movimientos!$B$2:$B$1001,$A109,Movimientos!$N$2:$N$1001,1)=0,N($E109),INDEX(Movimientos!$K$2:$K$1001,MATCH($A109&amp;"|"&amp;COUNTIFS(Movimientos!$B$2:$B$1001,$A109,Movimientos!$N$2:$N$1001,1),Movimientos!$P$2:$P$1001,0))))</f>
        <v/>
      </c>
      <c r="J109" s="10">
        <f>IF($B109="","",ROUND($H109*$I109,2))</f>
        <v/>
      </c>
      <c r="K109" s="11">
        <f>IF(OR($B109="",$G109=""),"",IF($H109&lt;=$G109,"Sí",""))</f>
        <v/>
      </c>
    </row>
    <row r="110" ht="18" customHeight="1">
      <c r="A110" s="6" t="n"/>
      <c r="B110" s="6" t="n"/>
      <c r="C110" s="6" t="n"/>
      <c r="D110" s="7" t="n"/>
      <c r="E110" s="7" t="n"/>
      <c r="F110" s="8" t="n"/>
      <c r="G110" s="8" t="n"/>
      <c r="H110" s="9">
        <f>IF($B110="","",N($F110)+SUMIF(Movimientos!$B$2:$B$1001,$A110,Movimientos!$I$2:$I$1001))</f>
        <v/>
      </c>
      <c r="I110" s="10">
        <f>IF($B110="","",IF(COUNTIFS(Movimientos!$B$2:$B$1001,$A110,Movimientos!$N$2:$N$1001,1)=0,N($E110),INDEX(Movimientos!$K$2:$K$1001,MATCH($A110&amp;"|"&amp;COUNTIFS(Movimientos!$B$2:$B$1001,$A110,Movimientos!$N$2:$N$1001,1),Movimientos!$P$2:$P$1001,0))))</f>
        <v/>
      </c>
      <c r="J110" s="10">
        <f>IF($B110="","",ROUND($H110*$I110,2))</f>
        <v/>
      </c>
      <c r="K110" s="11">
        <f>IF(OR($B110="",$G110=""),"",IF($H110&lt;=$G110,"Sí",""))</f>
        <v/>
      </c>
    </row>
    <row r="111" ht="18" customHeight="1">
      <c r="A111" s="6" t="n"/>
      <c r="B111" s="6" t="n"/>
      <c r="C111" s="6" t="n"/>
      <c r="D111" s="7" t="n"/>
      <c r="E111" s="7" t="n"/>
      <c r="F111" s="8" t="n"/>
      <c r="G111" s="8" t="n"/>
      <c r="H111" s="9">
        <f>IF($B111="","",N($F111)+SUMIF(Movimientos!$B$2:$B$1001,$A111,Movimientos!$I$2:$I$1001))</f>
        <v/>
      </c>
      <c r="I111" s="10">
        <f>IF($B111="","",IF(COUNTIFS(Movimientos!$B$2:$B$1001,$A111,Movimientos!$N$2:$N$1001,1)=0,N($E111),INDEX(Movimientos!$K$2:$K$1001,MATCH($A111&amp;"|"&amp;COUNTIFS(Movimientos!$B$2:$B$1001,$A111,Movimientos!$N$2:$N$1001,1),Movimientos!$P$2:$P$1001,0))))</f>
        <v/>
      </c>
      <c r="J111" s="10">
        <f>IF($B111="","",ROUND($H111*$I111,2))</f>
        <v/>
      </c>
      <c r="K111" s="11">
        <f>IF(OR($B111="",$G111=""),"",IF($H111&lt;=$G111,"Sí",""))</f>
        <v/>
      </c>
    </row>
    <row r="112" ht="18" customHeight="1">
      <c r="A112" s="6" t="n"/>
      <c r="B112" s="6" t="n"/>
      <c r="C112" s="6" t="n"/>
      <c r="D112" s="7" t="n"/>
      <c r="E112" s="7" t="n"/>
      <c r="F112" s="8" t="n"/>
      <c r="G112" s="8" t="n"/>
      <c r="H112" s="9">
        <f>IF($B112="","",N($F112)+SUMIF(Movimientos!$B$2:$B$1001,$A112,Movimientos!$I$2:$I$1001))</f>
        <v/>
      </c>
      <c r="I112" s="10">
        <f>IF($B112="","",IF(COUNTIFS(Movimientos!$B$2:$B$1001,$A112,Movimientos!$N$2:$N$1001,1)=0,N($E112),INDEX(Movimientos!$K$2:$K$1001,MATCH($A112&amp;"|"&amp;COUNTIFS(Movimientos!$B$2:$B$1001,$A112,Movimientos!$N$2:$N$1001,1),Movimientos!$P$2:$P$1001,0))))</f>
        <v/>
      </c>
      <c r="J112" s="10">
        <f>IF($B112="","",ROUND($H112*$I112,2))</f>
        <v/>
      </c>
      <c r="K112" s="11">
        <f>IF(OR($B112="",$G112=""),"",IF($H112&lt;=$G112,"Sí",""))</f>
        <v/>
      </c>
    </row>
    <row r="113" ht="18" customHeight="1">
      <c r="A113" s="6" t="n"/>
      <c r="B113" s="6" t="n"/>
      <c r="C113" s="6" t="n"/>
      <c r="D113" s="7" t="n"/>
      <c r="E113" s="7" t="n"/>
      <c r="F113" s="8" t="n"/>
      <c r="G113" s="8" t="n"/>
      <c r="H113" s="9">
        <f>IF($B113="","",N($F113)+SUMIF(Movimientos!$B$2:$B$1001,$A113,Movimientos!$I$2:$I$1001))</f>
        <v/>
      </c>
      <c r="I113" s="10">
        <f>IF($B113="","",IF(COUNTIFS(Movimientos!$B$2:$B$1001,$A113,Movimientos!$N$2:$N$1001,1)=0,N($E113),INDEX(Movimientos!$K$2:$K$1001,MATCH($A113&amp;"|"&amp;COUNTIFS(Movimientos!$B$2:$B$1001,$A113,Movimientos!$N$2:$N$1001,1),Movimientos!$P$2:$P$1001,0))))</f>
        <v/>
      </c>
      <c r="J113" s="10">
        <f>IF($B113="","",ROUND($H113*$I113,2))</f>
        <v/>
      </c>
      <c r="K113" s="11">
        <f>IF(OR($B113="",$G113=""),"",IF($H113&lt;=$G113,"Sí",""))</f>
        <v/>
      </c>
    </row>
    <row r="114" ht="18" customHeight="1">
      <c r="A114" s="6" t="n"/>
      <c r="B114" s="6" t="n"/>
      <c r="C114" s="6" t="n"/>
      <c r="D114" s="7" t="n"/>
      <c r="E114" s="7" t="n"/>
      <c r="F114" s="8" t="n"/>
      <c r="G114" s="8" t="n"/>
      <c r="H114" s="9">
        <f>IF($B114="","",N($F114)+SUMIF(Movimientos!$B$2:$B$1001,$A114,Movimientos!$I$2:$I$1001))</f>
        <v/>
      </c>
      <c r="I114" s="10">
        <f>IF($B114="","",IF(COUNTIFS(Movimientos!$B$2:$B$1001,$A114,Movimientos!$N$2:$N$1001,1)=0,N($E114),INDEX(Movimientos!$K$2:$K$1001,MATCH($A114&amp;"|"&amp;COUNTIFS(Movimientos!$B$2:$B$1001,$A114,Movimientos!$N$2:$N$1001,1),Movimientos!$P$2:$P$1001,0))))</f>
        <v/>
      </c>
      <c r="J114" s="10">
        <f>IF($B114="","",ROUND($H114*$I114,2))</f>
        <v/>
      </c>
      <c r="K114" s="11">
        <f>IF(OR($B114="",$G114=""),"",IF($H114&lt;=$G114,"Sí",""))</f>
        <v/>
      </c>
    </row>
    <row r="115" ht="18" customHeight="1">
      <c r="A115" s="6" t="n"/>
      <c r="B115" s="6" t="n"/>
      <c r="C115" s="6" t="n"/>
      <c r="D115" s="7" t="n"/>
      <c r="E115" s="7" t="n"/>
      <c r="F115" s="8" t="n"/>
      <c r="G115" s="8" t="n"/>
      <c r="H115" s="9">
        <f>IF($B115="","",N($F115)+SUMIF(Movimientos!$B$2:$B$1001,$A115,Movimientos!$I$2:$I$1001))</f>
        <v/>
      </c>
      <c r="I115" s="10">
        <f>IF($B115="","",IF(COUNTIFS(Movimientos!$B$2:$B$1001,$A115,Movimientos!$N$2:$N$1001,1)=0,N($E115),INDEX(Movimientos!$K$2:$K$1001,MATCH($A115&amp;"|"&amp;COUNTIFS(Movimientos!$B$2:$B$1001,$A115,Movimientos!$N$2:$N$1001,1),Movimientos!$P$2:$P$1001,0))))</f>
        <v/>
      </c>
      <c r="J115" s="10">
        <f>IF($B115="","",ROUND($H115*$I115,2))</f>
        <v/>
      </c>
      <c r="K115" s="11">
        <f>IF(OR($B115="",$G115=""),"",IF($H115&lt;=$G115,"Sí",""))</f>
        <v/>
      </c>
    </row>
    <row r="116" ht="18" customHeight="1">
      <c r="A116" s="6" t="n"/>
      <c r="B116" s="6" t="n"/>
      <c r="C116" s="6" t="n"/>
      <c r="D116" s="7" t="n"/>
      <c r="E116" s="7" t="n"/>
      <c r="F116" s="8" t="n"/>
      <c r="G116" s="8" t="n"/>
      <c r="H116" s="9">
        <f>IF($B116="","",N($F116)+SUMIF(Movimientos!$B$2:$B$1001,$A116,Movimientos!$I$2:$I$1001))</f>
        <v/>
      </c>
      <c r="I116" s="10">
        <f>IF($B116="","",IF(COUNTIFS(Movimientos!$B$2:$B$1001,$A116,Movimientos!$N$2:$N$1001,1)=0,N($E116),INDEX(Movimientos!$K$2:$K$1001,MATCH($A116&amp;"|"&amp;COUNTIFS(Movimientos!$B$2:$B$1001,$A116,Movimientos!$N$2:$N$1001,1),Movimientos!$P$2:$P$1001,0))))</f>
        <v/>
      </c>
      <c r="J116" s="10">
        <f>IF($B116="","",ROUND($H116*$I116,2))</f>
        <v/>
      </c>
      <c r="K116" s="11">
        <f>IF(OR($B116="",$G116=""),"",IF($H116&lt;=$G116,"Sí",""))</f>
        <v/>
      </c>
    </row>
    <row r="117" ht="18" customHeight="1">
      <c r="A117" s="6" t="n"/>
      <c r="B117" s="6" t="n"/>
      <c r="C117" s="6" t="n"/>
      <c r="D117" s="7" t="n"/>
      <c r="E117" s="7" t="n"/>
      <c r="F117" s="8" t="n"/>
      <c r="G117" s="8" t="n"/>
      <c r="H117" s="9">
        <f>IF($B117="","",N($F117)+SUMIF(Movimientos!$B$2:$B$1001,$A117,Movimientos!$I$2:$I$1001))</f>
        <v/>
      </c>
      <c r="I117" s="10">
        <f>IF($B117="","",IF(COUNTIFS(Movimientos!$B$2:$B$1001,$A117,Movimientos!$N$2:$N$1001,1)=0,N($E117),INDEX(Movimientos!$K$2:$K$1001,MATCH($A117&amp;"|"&amp;COUNTIFS(Movimientos!$B$2:$B$1001,$A117,Movimientos!$N$2:$N$1001,1),Movimientos!$P$2:$P$1001,0))))</f>
        <v/>
      </c>
      <c r="J117" s="10">
        <f>IF($B117="","",ROUND($H117*$I117,2))</f>
        <v/>
      </c>
      <c r="K117" s="11">
        <f>IF(OR($B117="",$G117=""),"",IF($H117&lt;=$G117,"Sí",""))</f>
        <v/>
      </c>
    </row>
    <row r="118" ht="18" customHeight="1">
      <c r="A118" s="6" t="n"/>
      <c r="B118" s="6" t="n"/>
      <c r="C118" s="6" t="n"/>
      <c r="D118" s="7" t="n"/>
      <c r="E118" s="7" t="n"/>
      <c r="F118" s="8" t="n"/>
      <c r="G118" s="8" t="n"/>
      <c r="H118" s="9">
        <f>IF($B118="","",N($F118)+SUMIF(Movimientos!$B$2:$B$1001,$A118,Movimientos!$I$2:$I$1001))</f>
        <v/>
      </c>
      <c r="I118" s="10">
        <f>IF($B118="","",IF(COUNTIFS(Movimientos!$B$2:$B$1001,$A118,Movimientos!$N$2:$N$1001,1)=0,N($E118),INDEX(Movimientos!$K$2:$K$1001,MATCH($A118&amp;"|"&amp;COUNTIFS(Movimientos!$B$2:$B$1001,$A118,Movimientos!$N$2:$N$1001,1),Movimientos!$P$2:$P$1001,0))))</f>
        <v/>
      </c>
      <c r="J118" s="10">
        <f>IF($B118="","",ROUND($H118*$I118,2))</f>
        <v/>
      </c>
      <c r="K118" s="11">
        <f>IF(OR($B118="",$G118=""),"",IF($H118&lt;=$G118,"Sí",""))</f>
        <v/>
      </c>
    </row>
    <row r="119" ht="18" customHeight="1">
      <c r="A119" s="6" t="n"/>
      <c r="B119" s="6" t="n"/>
      <c r="C119" s="6" t="n"/>
      <c r="D119" s="7" t="n"/>
      <c r="E119" s="7" t="n"/>
      <c r="F119" s="8" t="n"/>
      <c r="G119" s="8" t="n"/>
      <c r="H119" s="9">
        <f>IF($B119="","",N($F119)+SUMIF(Movimientos!$B$2:$B$1001,$A119,Movimientos!$I$2:$I$1001))</f>
        <v/>
      </c>
      <c r="I119" s="10">
        <f>IF($B119="","",IF(COUNTIFS(Movimientos!$B$2:$B$1001,$A119,Movimientos!$N$2:$N$1001,1)=0,N($E119),INDEX(Movimientos!$K$2:$K$1001,MATCH($A119&amp;"|"&amp;COUNTIFS(Movimientos!$B$2:$B$1001,$A119,Movimientos!$N$2:$N$1001,1),Movimientos!$P$2:$P$1001,0))))</f>
        <v/>
      </c>
      <c r="J119" s="10">
        <f>IF($B119="","",ROUND($H119*$I119,2))</f>
        <v/>
      </c>
      <c r="K119" s="11">
        <f>IF(OR($B119="",$G119=""),"",IF($H119&lt;=$G119,"Sí",""))</f>
        <v/>
      </c>
    </row>
    <row r="120" ht="18" customHeight="1">
      <c r="A120" s="6" t="n"/>
      <c r="B120" s="6" t="n"/>
      <c r="C120" s="6" t="n"/>
      <c r="D120" s="7" t="n"/>
      <c r="E120" s="7" t="n"/>
      <c r="F120" s="8" t="n"/>
      <c r="G120" s="8" t="n"/>
      <c r="H120" s="9">
        <f>IF($B120="","",N($F120)+SUMIF(Movimientos!$B$2:$B$1001,$A120,Movimientos!$I$2:$I$1001))</f>
        <v/>
      </c>
      <c r="I120" s="10">
        <f>IF($B120="","",IF(COUNTIFS(Movimientos!$B$2:$B$1001,$A120,Movimientos!$N$2:$N$1001,1)=0,N($E120),INDEX(Movimientos!$K$2:$K$1001,MATCH($A120&amp;"|"&amp;COUNTIFS(Movimientos!$B$2:$B$1001,$A120,Movimientos!$N$2:$N$1001,1),Movimientos!$P$2:$P$1001,0))))</f>
        <v/>
      </c>
      <c r="J120" s="10">
        <f>IF($B120="","",ROUND($H120*$I120,2))</f>
        <v/>
      </c>
      <c r="K120" s="11">
        <f>IF(OR($B120="",$G120=""),"",IF($H120&lt;=$G120,"Sí",""))</f>
        <v/>
      </c>
    </row>
    <row r="121" ht="18" customHeight="1">
      <c r="A121" s="6" t="n"/>
      <c r="B121" s="6" t="n"/>
      <c r="C121" s="6" t="n"/>
      <c r="D121" s="7" t="n"/>
      <c r="E121" s="7" t="n"/>
      <c r="F121" s="8" t="n"/>
      <c r="G121" s="8" t="n"/>
      <c r="H121" s="9">
        <f>IF($B121="","",N($F121)+SUMIF(Movimientos!$B$2:$B$1001,$A121,Movimientos!$I$2:$I$1001))</f>
        <v/>
      </c>
      <c r="I121" s="10">
        <f>IF($B121="","",IF(COUNTIFS(Movimientos!$B$2:$B$1001,$A121,Movimientos!$N$2:$N$1001,1)=0,N($E121),INDEX(Movimientos!$K$2:$K$1001,MATCH($A121&amp;"|"&amp;COUNTIFS(Movimientos!$B$2:$B$1001,$A121,Movimientos!$N$2:$N$1001,1),Movimientos!$P$2:$P$1001,0))))</f>
        <v/>
      </c>
      <c r="J121" s="10">
        <f>IF($B121="","",ROUND($H121*$I121,2))</f>
        <v/>
      </c>
      <c r="K121" s="11">
        <f>IF(OR($B121="",$G121=""),"",IF($H121&lt;=$G121,"Sí",""))</f>
        <v/>
      </c>
    </row>
    <row r="122" ht="18" customHeight="1">
      <c r="A122" s="6" t="n"/>
      <c r="B122" s="6" t="n"/>
      <c r="C122" s="6" t="n"/>
      <c r="D122" s="7" t="n"/>
      <c r="E122" s="7" t="n"/>
      <c r="F122" s="8" t="n"/>
      <c r="G122" s="8" t="n"/>
      <c r="H122" s="9">
        <f>IF($B122="","",N($F122)+SUMIF(Movimientos!$B$2:$B$1001,$A122,Movimientos!$I$2:$I$1001))</f>
        <v/>
      </c>
      <c r="I122" s="10">
        <f>IF($B122="","",IF(COUNTIFS(Movimientos!$B$2:$B$1001,$A122,Movimientos!$N$2:$N$1001,1)=0,N($E122),INDEX(Movimientos!$K$2:$K$1001,MATCH($A122&amp;"|"&amp;COUNTIFS(Movimientos!$B$2:$B$1001,$A122,Movimientos!$N$2:$N$1001,1),Movimientos!$P$2:$P$1001,0))))</f>
        <v/>
      </c>
      <c r="J122" s="10">
        <f>IF($B122="","",ROUND($H122*$I122,2))</f>
        <v/>
      </c>
      <c r="K122" s="11">
        <f>IF(OR($B122="",$G122=""),"",IF($H122&lt;=$G122,"Sí",""))</f>
        <v/>
      </c>
    </row>
    <row r="123" ht="18" customHeight="1">
      <c r="A123" s="6" t="n"/>
      <c r="B123" s="6" t="n"/>
      <c r="C123" s="6" t="n"/>
      <c r="D123" s="7" t="n"/>
      <c r="E123" s="7" t="n"/>
      <c r="F123" s="8" t="n"/>
      <c r="G123" s="8" t="n"/>
      <c r="H123" s="9">
        <f>IF($B123="","",N($F123)+SUMIF(Movimientos!$B$2:$B$1001,$A123,Movimientos!$I$2:$I$1001))</f>
        <v/>
      </c>
      <c r="I123" s="10">
        <f>IF($B123="","",IF(COUNTIFS(Movimientos!$B$2:$B$1001,$A123,Movimientos!$N$2:$N$1001,1)=0,N($E123),INDEX(Movimientos!$K$2:$K$1001,MATCH($A123&amp;"|"&amp;COUNTIFS(Movimientos!$B$2:$B$1001,$A123,Movimientos!$N$2:$N$1001,1),Movimientos!$P$2:$P$1001,0))))</f>
        <v/>
      </c>
      <c r="J123" s="10">
        <f>IF($B123="","",ROUND($H123*$I123,2))</f>
        <v/>
      </c>
      <c r="K123" s="11">
        <f>IF(OR($B123="",$G123=""),"",IF($H123&lt;=$G123,"Sí",""))</f>
        <v/>
      </c>
    </row>
    <row r="124" ht="18" customHeight="1">
      <c r="A124" s="6" t="n"/>
      <c r="B124" s="6" t="n"/>
      <c r="C124" s="6" t="n"/>
      <c r="D124" s="7" t="n"/>
      <c r="E124" s="7" t="n"/>
      <c r="F124" s="8" t="n"/>
      <c r="G124" s="8" t="n"/>
      <c r="H124" s="9">
        <f>IF($B124="","",N($F124)+SUMIF(Movimientos!$B$2:$B$1001,$A124,Movimientos!$I$2:$I$1001))</f>
        <v/>
      </c>
      <c r="I124" s="10">
        <f>IF($B124="","",IF(COUNTIFS(Movimientos!$B$2:$B$1001,$A124,Movimientos!$N$2:$N$1001,1)=0,N($E124),INDEX(Movimientos!$K$2:$K$1001,MATCH($A124&amp;"|"&amp;COUNTIFS(Movimientos!$B$2:$B$1001,$A124,Movimientos!$N$2:$N$1001,1),Movimientos!$P$2:$P$1001,0))))</f>
        <v/>
      </c>
      <c r="J124" s="10">
        <f>IF($B124="","",ROUND($H124*$I124,2))</f>
        <v/>
      </c>
      <c r="K124" s="11">
        <f>IF(OR($B124="",$G124=""),"",IF($H124&lt;=$G124,"Sí",""))</f>
        <v/>
      </c>
    </row>
    <row r="125" ht="18" customHeight="1">
      <c r="A125" s="6" t="n"/>
      <c r="B125" s="6" t="n"/>
      <c r="C125" s="6" t="n"/>
      <c r="D125" s="7" t="n"/>
      <c r="E125" s="7" t="n"/>
      <c r="F125" s="8" t="n"/>
      <c r="G125" s="8" t="n"/>
      <c r="H125" s="9">
        <f>IF($B125="","",N($F125)+SUMIF(Movimientos!$B$2:$B$1001,$A125,Movimientos!$I$2:$I$1001))</f>
        <v/>
      </c>
      <c r="I125" s="10">
        <f>IF($B125="","",IF(COUNTIFS(Movimientos!$B$2:$B$1001,$A125,Movimientos!$N$2:$N$1001,1)=0,N($E125),INDEX(Movimientos!$K$2:$K$1001,MATCH($A125&amp;"|"&amp;COUNTIFS(Movimientos!$B$2:$B$1001,$A125,Movimientos!$N$2:$N$1001,1),Movimientos!$P$2:$P$1001,0))))</f>
        <v/>
      </c>
      <c r="J125" s="10">
        <f>IF($B125="","",ROUND($H125*$I125,2))</f>
        <v/>
      </c>
      <c r="K125" s="11">
        <f>IF(OR($B125="",$G125=""),"",IF($H125&lt;=$G125,"Sí",""))</f>
        <v/>
      </c>
    </row>
    <row r="126" ht="18" customHeight="1">
      <c r="A126" s="6" t="n"/>
      <c r="B126" s="6" t="n"/>
      <c r="C126" s="6" t="n"/>
      <c r="D126" s="7" t="n"/>
      <c r="E126" s="7" t="n"/>
      <c r="F126" s="8" t="n"/>
      <c r="G126" s="8" t="n"/>
      <c r="H126" s="9">
        <f>IF($B126="","",N($F126)+SUMIF(Movimientos!$B$2:$B$1001,$A126,Movimientos!$I$2:$I$1001))</f>
        <v/>
      </c>
      <c r="I126" s="10">
        <f>IF($B126="","",IF(COUNTIFS(Movimientos!$B$2:$B$1001,$A126,Movimientos!$N$2:$N$1001,1)=0,N($E126),INDEX(Movimientos!$K$2:$K$1001,MATCH($A126&amp;"|"&amp;COUNTIFS(Movimientos!$B$2:$B$1001,$A126,Movimientos!$N$2:$N$1001,1),Movimientos!$P$2:$P$1001,0))))</f>
        <v/>
      </c>
      <c r="J126" s="10">
        <f>IF($B126="","",ROUND($H126*$I126,2))</f>
        <v/>
      </c>
      <c r="K126" s="11">
        <f>IF(OR($B126="",$G126=""),"",IF($H126&lt;=$G126,"Sí",""))</f>
        <v/>
      </c>
    </row>
    <row r="127" ht="18" customHeight="1">
      <c r="A127" s="6" t="n"/>
      <c r="B127" s="6" t="n"/>
      <c r="C127" s="6" t="n"/>
      <c r="D127" s="7" t="n"/>
      <c r="E127" s="7" t="n"/>
      <c r="F127" s="8" t="n"/>
      <c r="G127" s="8" t="n"/>
      <c r="H127" s="9">
        <f>IF($B127="","",N($F127)+SUMIF(Movimientos!$B$2:$B$1001,$A127,Movimientos!$I$2:$I$1001))</f>
        <v/>
      </c>
      <c r="I127" s="10">
        <f>IF($B127="","",IF(COUNTIFS(Movimientos!$B$2:$B$1001,$A127,Movimientos!$N$2:$N$1001,1)=0,N($E127),INDEX(Movimientos!$K$2:$K$1001,MATCH($A127&amp;"|"&amp;COUNTIFS(Movimientos!$B$2:$B$1001,$A127,Movimientos!$N$2:$N$1001,1),Movimientos!$P$2:$P$1001,0))))</f>
        <v/>
      </c>
      <c r="J127" s="10">
        <f>IF($B127="","",ROUND($H127*$I127,2))</f>
        <v/>
      </c>
      <c r="K127" s="11">
        <f>IF(OR($B127="",$G127=""),"",IF($H127&lt;=$G127,"Sí",""))</f>
        <v/>
      </c>
    </row>
    <row r="128" ht="18" customHeight="1">
      <c r="A128" s="6" t="n"/>
      <c r="B128" s="6" t="n"/>
      <c r="C128" s="6" t="n"/>
      <c r="D128" s="7" t="n"/>
      <c r="E128" s="7" t="n"/>
      <c r="F128" s="8" t="n"/>
      <c r="G128" s="8" t="n"/>
      <c r="H128" s="9">
        <f>IF($B128="","",N($F128)+SUMIF(Movimientos!$B$2:$B$1001,$A128,Movimientos!$I$2:$I$1001))</f>
        <v/>
      </c>
      <c r="I128" s="10">
        <f>IF($B128="","",IF(COUNTIFS(Movimientos!$B$2:$B$1001,$A128,Movimientos!$N$2:$N$1001,1)=0,N($E128),INDEX(Movimientos!$K$2:$K$1001,MATCH($A128&amp;"|"&amp;COUNTIFS(Movimientos!$B$2:$B$1001,$A128,Movimientos!$N$2:$N$1001,1),Movimientos!$P$2:$P$1001,0))))</f>
        <v/>
      </c>
      <c r="J128" s="10">
        <f>IF($B128="","",ROUND($H128*$I128,2))</f>
        <v/>
      </c>
      <c r="K128" s="11">
        <f>IF(OR($B128="",$G128=""),"",IF($H128&lt;=$G128,"Sí",""))</f>
        <v/>
      </c>
    </row>
    <row r="129" ht="18" customHeight="1">
      <c r="A129" s="6" t="n"/>
      <c r="B129" s="6" t="n"/>
      <c r="C129" s="6" t="n"/>
      <c r="D129" s="7" t="n"/>
      <c r="E129" s="7" t="n"/>
      <c r="F129" s="8" t="n"/>
      <c r="G129" s="8" t="n"/>
      <c r="H129" s="9">
        <f>IF($B129="","",N($F129)+SUMIF(Movimientos!$B$2:$B$1001,$A129,Movimientos!$I$2:$I$1001))</f>
        <v/>
      </c>
      <c r="I129" s="10">
        <f>IF($B129="","",IF(COUNTIFS(Movimientos!$B$2:$B$1001,$A129,Movimientos!$N$2:$N$1001,1)=0,N($E129),INDEX(Movimientos!$K$2:$K$1001,MATCH($A129&amp;"|"&amp;COUNTIFS(Movimientos!$B$2:$B$1001,$A129,Movimientos!$N$2:$N$1001,1),Movimientos!$P$2:$P$1001,0))))</f>
        <v/>
      </c>
      <c r="J129" s="10">
        <f>IF($B129="","",ROUND($H129*$I129,2))</f>
        <v/>
      </c>
      <c r="K129" s="11">
        <f>IF(OR($B129="",$G129=""),"",IF($H129&lt;=$G129,"Sí",""))</f>
        <v/>
      </c>
    </row>
    <row r="130" ht="18" customHeight="1">
      <c r="A130" s="6" t="n"/>
      <c r="B130" s="6" t="n"/>
      <c r="C130" s="6" t="n"/>
      <c r="D130" s="7" t="n"/>
      <c r="E130" s="7" t="n"/>
      <c r="F130" s="8" t="n"/>
      <c r="G130" s="8" t="n"/>
      <c r="H130" s="9">
        <f>IF($B130="","",N($F130)+SUMIF(Movimientos!$B$2:$B$1001,$A130,Movimientos!$I$2:$I$1001))</f>
        <v/>
      </c>
      <c r="I130" s="10">
        <f>IF($B130="","",IF(COUNTIFS(Movimientos!$B$2:$B$1001,$A130,Movimientos!$N$2:$N$1001,1)=0,N($E130),INDEX(Movimientos!$K$2:$K$1001,MATCH($A130&amp;"|"&amp;COUNTIFS(Movimientos!$B$2:$B$1001,$A130,Movimientos!$N$2:$N$1001,1),Movimientos!$P$2:$P$1001,0))))</f>
        <v/>
      </c>
      <c r="J130" s="10">
        <f>IF($B130="","",ROUND($H130*$I130,2))</f>
        <v/>
      </c>
      <c r="K130" s="11">
        <f>IF(OR($B130="",$G130=""),"",IF($H130&lt;=$G130,"Sí",""))</f>
        <v/>
      </c>
    </row>
    <row r="131" ht="18" customHeight="1">
      <c r="A131" s="6" t="n"/>
      <c r="B131" s="6" t="n"/>
      <c r="C131" s="6" t="n"/>
      <c r="D131" s="7" t="n"/>
      <c r="E131" s="7" t="n"/>
      <c r="F131" s="8" t="n"/>
      <c r="G131" s="8" t="n"/>
      <c r="H131" s="9">
        <f>IF($B131="","",N($F131)+SUMIF(Movimientos!$B$2:$B$1001,$A131,Movimientos!$I$2:$I$1001))</f>
        <v/>
      </c>
      <c r="I131" s="10">
        <f>IF($B131="","",IF(COUNTIFS(Movimientos!$B$2:$B$1001,$A131,Movimientos!$N$2:$N$1001,1)=0,N($E131),INDEX(Movimientos!$K$2:$K$1001,MATCH($A131&amp;"|"&amp;COUNTIFS(Movimientos!$B$2:$B$1001,$A131,Movimientos!$N$2:$N$1001,1),Movimientos!$P$2:$P$1001,0))))</f>
        <v/>
      </c>
      <c r="J131" s="10">
        <f>IF($B131="","",ROUND($H131*$I131,2))</f>
        <v/>
      </c>
      <c r="K131" s="11">
        <f>IF(OR($B131="",$G131=""),"",IF($H131&lt;=$G131,"Sí",""))</f>
        <v/>
      </c>
    </row>
    <row r="132" ht="18" customHeight="1">
      <c r="A132" s="6" t="n"/>
      <c r="B132" s="6" t="n"/>
      <c r="C132" s="6" t="n"/>
      <c r="D132" s="7" t="n"/>
      <c r="E132" s="7" t="n"/>
      <c r="F132" s="8" t="n"/>
      <c r="G132" s="8" t="n"/>
      <c r="H132" s="9">
        <f>IF($B132="","",N($F132)+SUMIF(Movimientos!$B$2:$B$1001,$A132,Movimientos!$I$2:$I$1001))</f>
        <v/>
      </c>
      <c r="I132" s="10">
        <f>IF($B132="","",IF(COUNTIFS(Movimientos!$B$2:$B$1001,$A132,Movimientos!$N$2:$N$1001,1)=0,N($E132),INDEX(Movimientos!$K$2:$K$1001,MATCH($A132&amp;"|"&amp;COUNTIFS(Movimientos!$B$2:$B$1001,$A132,Movimientos!$N$2:$N$1001,1),Movimientos!$P$2:$P$1001,0))))</f>
        <v/>
      </c>
      <c r="J132" s="10">
        <f>IF($B132="","",ROUND($H132*$I132,2))</f>
        <v/>
      </c>
      <c r="K132" s="11">
        <f>IF(OR($B132="",$G132=""),"",IF($H132&lt;=$G132,"Sí",""))</f>
        <v/>
      </c>
    </row>
    <row r="133" ht="18" customHeight="1">
      <c r="A133" s="6" t="n"/>
      <c r="B133" s="6" t="n"/>
      <c r="C133" s="6" t="n"/>
      <c r="D133" s="7" t="n"/>
      <c r="E133" s="7" t="n"/>
      <c r="F133" s="8" t="n"/>
      <c r="G133" s="8" t="n"/>
      <c r="H133" s="9">
        <f>IF($B133="","",N($F133)+SUMIF(Movimientos!$B$2:$B$1001,$A133,Movimientos!$I$2:$I$1001))</f>
        <v/>
      </c>
      <c r="I133" s="10">
        <f>IF($B133="","",IF(COUNTIFS(Movimientos!$B$2:$B$1001,$A133,Movimientos!$N$2:$N$1001,1)=0,N($E133),INDEX(Movimientos!$K$2:$K$1001,MATCH($A133&amp;"|"&amp;COUNTIFS(Movimientos!$B$2:$B$1001,$A133,Movimientos!$N$2:$N$1001,1),Movimientos!$P$2:$P$1001,0))))</f>
        <v/>
      </c>
      <c r="J133" s="10">
        <f>IF($B133="","",ROUND($H133*$I133,2))</f>
        <v/>
      </c>
      <c r="K133" s="11">
        <f>IF(OR($B133="",$G133=""),"",IF($H133&lt;=$G133,"Sí",""))</f>
        <v/>
      </c>
    </row>
    <row r="134" ht="18" customHeight="1">
      <c r="A134" s="6" t="n"/>
      <c r="B134" s="6" t="n"/>
      <c r="C134" s="6" t="n"/>
      <c r="D134" s="7" t="n"/>
      <c r="E134" s="7" t="n"/>
      <c r="F134" s="8" t="n"/>
      <c r="G134" s="8" t="n"/>
      <c r="H134" s="9">
        <f>IF($B134="","",N($F134)+SUMIF(Movimientos!$B$2:$B$1001,$A134,Movimientos!$I$2:$I$1001))</f>
        <v/>
      </c>
      <c r="I134" s="10">
        <f>IF($B134="","",IF(COUNTIFS(Movimientos!$B$2:$B$1001,$A134,Movimientos!$N$2:$N$1001,1)=0,N($E134),INDEX(Movimientos!$K$2:$K$1001,MATCH($A134&amp;"|"&amp;COUNTIFS(Movimientos!$B$2:$B$1001,$A134,Movimientos!$N$2:$N$1001,1),Movimientos!$P$2:$P$1001,0))))</f>
        <v/>
      </c>
      <c r="J134" s="10">
        <f>IF($B134="","",ROUND($H134*$I134,2))</f>
        <v/>
      </c>
      <c r="K134" s="11">
        <f>IF(OR($B134="",$G134=""),"",IF($H134&lt;=$G134,"Sí",""))</f>
        <v/>
      </c>
    </row>
    <row r="135" ht="18" customHeight="1">
      <c r="A135" s="6" t="n"/>
      <c r="B135" s="6" t="n"/>
      <c r="C135" s="6" t="n"/>
      <c r="D135" s="7" t="n"/>
      <c r="E135" s="7" t="n"/>
      <c r="F135" s="8" t="n"/>
      <c r="G135" s="8" t="n"/>
      <c r="H135" s="9">
        <f>IF($B135="","",N($F135)+SUMIF(Movimientos!$B$2:$B$1001,$A135,Movimientos!$I$2:$I$1001))</f>
        <v/>
      </c>
      <c r="I135" s="10">
        <f>IF($B135="","",IF(COUNTIFS(Movimientos!$B$2:$B$1001,$A135,Movimientos!$N$2:$N$1001,1)=0,N($E135),INDEX(Movimientos!$K$2:$K$1001,MATCH($A135&amp;"|"&amp;COUNTIFS(Movimientos!$B$2:$B$1001,$A135,Movimientos!$N$2:$N$1001,1),Movimientos!$P$2:$P$1001,0))))</f>
        <v/>
      </c>
      <c r="J135" s="10">
        <f>IF($B135="","",ROUND($H135*$I135,2))</f>
        <v/>
      </c>
      <c r="K135" s="11">
        <f>IF(OR($B135="",$G135=""),"",IF($H135&lt;=$G135,"Sí",""))</f>
        <v/>
      </c>
    </row>
    <row r="136" ht="18" customHeight="1">
      <c r="A136" s="6" t="n"/>
      <c r="B136" s="6" t="n"/>
      <c r="C136" s="6" t="n"/>
      <c r="D136" s="7" t="n"/>
      <c r="E136" s="7" t="n"/>
      <c r="F136" s="8" t="n"/>
      <c r="G136" s="8" t="n"/>
      <c r="H136" s="9">
        <f>IF($B136="","",N($F136)+SUMIF(Movimientos!$B$2:$B$1001,$A136,Movimientos!$I$2:$I$1001))</f>
        <v/>
      </c>
      <c r="I136" s="10">
        <f>IF($B136="","",IF(COUNTIFS(Movimientos!$B$2:$B$1001,$A136,Movimientos!$N$2:$N$1001,1)=0,N($E136),INDEX(Movimientos!$K$2:$K$1001,MATCH($A136&amp;"|"&amp;COUNTIFS(Movimientos!$B$2:$B$1001,$A136,Movimientos!$N$2:$N$1001,1),Movimientos!$P$2:$P$1001,0))))</f>
        <v/>
      </c>
      <c r="J136" s="10">
        <f>IF($B136="","",ROUND($H136*$I136,2))</f>
        <v/>
      </c>
      <c r="K136" s="11">
        <f>IF(OR($B136="",$G136=""),"",IF($H136&lt;=$G136,"Sí",""))</f>
        <v/>
      </c>
    </row>
    <row r="137" ht="18" customHeight="1">
      <c r="A137" s="6" t="n"/>
      <c r="B137" s="6" t="n"/>
      <c r="C137" s="6" t="n"/>
      <c r="D137" s="7" t="n"/>
      <c r="E137" s="7" t="n"/>
      <c r="F137" s="8" t="n"/>
      <c r="G137" s="8" t="n"/>
      <c r="H137" s="9">
        <f>IF($B137="","",N($F137)+SUMIF(Movimientos!$B$2:$B$1001,$A137,Movimientos!$I$2:$I$1001))</f>
        <v/>
      </c>
      <c r="I137" s="10">
        <f>IF($B137="","",IF(COUNTIFS(Movimientos!$B$2:$B$1001,$A137,Movimientos!$N$2:$N$1001,1)=0,N($E137),INDEX(Movimientos!$K$2:$K$1001,MATCH($A137&amp;"|"&amp;COUNTIFS(Movimientos!$B$2:$B$1001,$A137,Movimientos!$N$2:$N$1001,1),Movimientos!$P$2:$P$1001,0))))</f>
        <v/>
      </c>
      <c r="J137" s="10">
        <f>IF($B137="","",ROUND($H137*$I137,2))</f>
        <v/>
      </c>
      <c r="K137" s="11">
        <f>IF(OR($B137="",$G137=""),"",IF($H137&lt;=$G137,"Sí",""))</f>
        <v/>
      </c>
    </row>
    <row r="138" ht="18" customHeight="1">
      <c r="A138" s="6" t="n"/>
      <c r="B138" s="6" t="n"/>
      <c r="C138" s="6" t="n"/>
      <c r="D138" s="7" t="n"/>
      <c r="E138" s="7" t="n"/>
      <c r="F138" s="8" t="n"/>
      <c r="G138" s="8" t="n"/>
      <c r="H138" s="9">
        <f>IF($B138="","",N($F138)+SUMIF(Movimientos!$B$2:$B$1001,$A138,Movimientos!$I$2:$I$1001))</f>
        <v/>
      </c>
      <c r="I138" s="10">
        <f>IF($B138="","",IF(COUNTIFS(Movimientos!$B$2:$B$1001,$A138,Movimientos!$N$2:$N$1001,1)=0,N($E138),INDEX(Movimientos!$K$2:$K$1001,MATCH($A138&amp;"|"&amp;COUNTIFS(Movimientos!$B$2:$B$1001,$A138,Movimientos!$N$2:$N$1001,1),Movimientos!$P$2:$P$1001,0))))</f>
        <v/>
      </c>
      <c r="J138" s="10">
        <f>IF($B138="","",ROUND($H138*$I138,2))</f>
        <v/>
      </c>
      <c r="K138" s="11">
        <f>IF(OR($B138="",$G138=""),"",IF($H138&lt;=$G138,"Sí",""))</f>
        <v/>
      </c>
    </row>
    <row r="139" ht="18" customHeight="1">
      <c r="A139" s="6" t="n"/>
      <c r="B139" s="6" t="n"/>
      <c r="C139" s="6" t="n"/>
      <c r="D139" s="7" t="n"/>
      <c r="E139" s="7" t="n"/>
      <c r="F139" s="8" t="n"/>
      <c r="G139" s="8" t="n"/>
      <c r="H139" s="9">
        <f>IF($B139="","",N($F139)+SUMIF(Movimientos!$B$2:$B$1001,$A139,Movimientos!$I$2:$I$1001))</f>
        <v/>
      </c>
      <c r="I139" s="10">
        <f>IF($B139="","",IF(COUNTIFS(Movimientos!$B$2:$B$1001,$A139,Movimientos!$N$2:$N$1001,1)=0,N($E139),INDEX(Movimientos!$K$2:$K$1001,MATCH($A139&amp;"|"&amp;COUNTIFS(Movimientos!$B$2:$B$1001,$A139,Movimientos!$N$2:$N$1001,1),Movimientos!$P$2:$P$1001,0))))</f>
        <v/>
      </c>
      <c r="J139" s="10">
        <f>IF($B139="","",ROUND($H139*$I139,2))</f>
        <v/>
      </c>
      <c r="K139" s="11">
        <f>IF(OR($B139="",$G139=""),"",IF($H139&lt;=$G139,"Sí",""))</f>
        <v/>
      </c>
    </row>
    <row r="140" ht="18" customHeight="1">
      <c r="A140" s="6" t="n"/>
      <c r="B140" s="6" t="n"/>
      <c r="C140" s="6" t="n"/>
      <c r="D140" s="7" t="n"/>
      <c r="E140" s="7" t="n"/>
      <c r="F140" s="8" t="n"/>
      <c r="G140" s="8" t="n"/>
      <c r="H140" s="9">
        <f>IF($B140="","",N($F140)+SUMIF(Movimientos!$B$2:$B$1001,$A140,Movimientos!$I$2:$I$1001))</f>
        <v/>
      </c>
      <c r="I140" s="10">
        <f>IF($B140="","",IF(COUNTIFS(Movimientos!$B$2:$B$1001,$A140,Movimientos!$N$2:$N$1001,1)=0,N($E140),INDEX(Movimientos!$K$2:$K$1001,MATCH($A140&amp;"|"&amp;COUNTIFS(Movimientos!$B$2:$B$1001,$A140,Movimientos!$N$2:$N$1001,1),Movimientos!$P$2:$P$1001,0))))</f>
        <v/>
      </c>
      <c r="J140" s="10">
        <f>IF($B140="","",ROUND($H140*$I140,2))</f>
        <v/>
      </c>
      <c r="K140" s="11">
        <f>IF(OR($B140="",$G140=""),"",IF($H140&lt;=$G140,"Sí",""))</f>
        <v/>
      </c>
    </row>
    <row r="141" ht="18" customHeight="1">
      <c r="A141" s="6" t="n"/>
      <c r="B141" s="6" t="n"/>
      <c r="C141" s="6" t="n"/>
      <c r="D141" s="7" t="n"/>
      <c r="E141" s="7" t="n"/>
      <c r="F141" s="8" t="n"/>
      <c r="G141" s="8" t="n"/>
      <c r="H141" s="9">
        <f>IF($B141="","",N($F141)+SUMIF(Movimientos!$B$2:$B$1001,$A141,Movimientos!$I$2:$I$1001))</f>
        <v/>
      </c>
      <c r="I141" s="10">
        <f>IF($B141="","",IF(COUNTIFS(Movimientos!$B$2:$B$1001,$A141,Movimientos!$N$2:$N$1001,1)=0,N($E141),INDEX(Movimientos!$K$2:$K$1001,MATCH($A141&amp;"|"&amp;COUNTIFS(Movimientos!$B$2:$B$1001,$A141,Movimientos!$N$2:$N$1001,1),Movimientos!$P$2:$P$1001,0))))</f>
        <v/>
      </c>
      <c r="J141" s="10">
        <f>IF($B141="","",ROUND($H141*$I141,2))</f>
        <v/>
      </c>
      <c r="K141" s="11">
        <f>IF(OR($B141="",$G141=""),"",IF($H141&lt;=$G141,"Sí",""))</f>
        <v/>
      </c>
    </row>
    <row r="142" ht="18" customHeight="1">
      <c r="A142" s="6" t="n"/>
      <c r="B142" s="6" t="n"/>
      <c r="C142" s="6" t="n"/>
      <c r="D142" s="7" t="n"/>
      <c r="E142" s="7" t="n"/>
      <c r="F142" s="8" t="n"/>
      <c r="G142" s="8" t="n"/>
      <c r="H142" s="9">
        <f>IF($B142="","",N($F142)+SUMIF(Movimientos!$B$2:$B$1001,$A142,Movimientos!$I$2:$I$1001))</f>
        <v/>
      </c>
      <c r="I142" s="10">
        <f>IF($B142="","",IF(COUNTIFS(Movimientos!$B$2:$B$1001,$A142,Movimientos!$N$2:$N$1001,1)=0,N($E142),INDEX(Movimientos!$K$2:$K$1001,MATCH($A142&amp;"|"&amp;COUNTIFS(Movimientos!$B$2:$B$1001,$A142,Movimientos!$N$2:$N$1001,1),Movimientos!$P$2:$P$1001,0))))</f>
        <v/>
      </c>
      <c r="J142" s="10">
        <f>IF($B142="","",ROUND($H142*$I142,2))</f>
        <v/>
      </c>
      <c r="K142" s="11">
        <f>IF(OR($B142="",$G142=""),"",IF($H142&lt;=$G142,"Sí",""))</f>
        <v/>
      </c>
    </row>
    <row r="143" ht="18" customHeight="1">
      <c r="A143" s="6" t="n"/>
      <c r="B143" s="6" t="n"/>
      <c r="C143" s="6" t="n"/>
      <c r="D143" s="7" t="n"/>
      <c r="E143" s="7" t="n"/>
      <c r="F143" s="8" t="n"/>
      <c r="G143" s="8" t="n"/>
      <c r="H143" s="9">
        <f>IF($B143="","",N($F143)+SUMIF(Movimientos!$B$2:$B$1001,$A143,Movimientos!$I$2:$I$1001))</f>
        <v/>
      </c>
      <c r="I143" s="10">
        <f>IF($B143="","",IF(COUNTIFS(Movimientos!$B$2:$B$1001,$A143,Movimientos!$N$2:$N$1001,1)=0,N($E143),INDEX(Movimientos!$K$2:$K$1001,MATCH($A143&amp;"|"&amp;COUNTIFS(Movimientos!$B$2:$B$1001,$A143,Movimientos!$N$2:$N$1001,1),Movimientos!$P$2:$P$1001,0))))</f>
        <v/>
      </c>
      <c r="J143" s="10">
        <f>IF($B143="","",ROUND($H143*$I143,2))</f>
        <v/>
      </c>
      <c r="K143" s="11">
        <f>IF(OR($B143="",$G143=""),"",IF($H143&lt;=$G143,"Sí",""))</f>
        <v/>
      </c>
    </row>
    <row r="144" ht="18" customHeight="1">
      <c r="A144" s="6" t="n"/>
      <c r="B144" s="6" t="n"/>
      <c r="C144" s="6" t="n"/>
      <c r="D144" s="7" t="n"/>
      <c r="E144" s="7" t="n"/>
      <c r="F144" s="8" t="n"/>
      <c r="G144" s="8" t="n"/>
      <c r="H144" s="9">
        <f>IF($B144="","",N($F144)+SUMIF(Movimientos!$B$2:$B$1001,$A144,Movimientos!$I$2:$I$1001))</f>
        <v/>
      </c>
      <c r="I144" s="10">
        <f>IF($B144="","",IF(COUNTIFS(Movimientos!$B$2:$B$1001,$A144,Movimientos!$N$2:$N$1001,1)=0,N($E144),INDEX(Movimientos!$K$2:$K$1001,MATCH($A144&amp;"|"&amp;COUNTIFS(Movimientos!$B$2:$B$1001,$A144,Movimientos!$N$2:$N$1001,1),Movimientos!$P$2:$P$1001,0))))</f>
        <v/>
      </c>
      <c r="J144" s="10">
        <f>IF($B144="","",ROUND($H144*$I144,2))</f>
        <v/>
      </c>
      <c r="K144" s="11">
        <f>IF(OR($B144="",$G144=""),"",IF($H144&lt;=$G144,"Sí",""))</f>
        <v/>
      </c>
    </row>
    <row r="145" ht="18" customHeight="1">
      <c r="A145" s="6" t="n"/>
      <c r="B145" s="6" t="n"/>
      <c r="C145" s="6" t="n"/>
      <c r="D145" s="7" t="n"/>
      <c r="E145" s="7" t="n"/>
      <c r="F145" s="8" t="n"/>
      <c r="G145" s="8" t="n"/>
      <c r="H145" s="9">
        <f>IF($B145="","",N($F145)+SUMIF(Movimientos!$B$2:$B$1001,$A145,Movimientos!$I$2:$I$1001))</f>
        <v/>
      </c>
      <c r="I145" s="10">
        <f>IF($B145="","",IF(COUNTIFS(Movimientos!$B$2:$B$1001,$A145,Movimientos!$N$2:$N$1001,1)=0,N($E145),INDEX(Movimientos!$K$2:$K$1001,MATCH($A145&amp;"|"&amp;COUNTIFS(Movimientos!$B$2:$B$1001,$A145,Movimientos!$N$2:$N$1001,1),Movimientos!$P$2:$P$1001,0))))</f>
        <v/>
      </c>
      <c r="J145" s="10">
        <f>IF($B145="","",ROUND($H145*$I145,2))</f>
        <v/>
      </c>
      <c r="K145" s="11">
        <f>IF(OR($B145="",$G145=""),"",IF($H145&lt;=$G145,"Sí",""))</f>
        <v/>
      </c>
    </row>
    <row r="146" ht="18" customHeight="1">
      <c r="A146" s="6" t="n"/>
      <c r="B146" s="6" t="n"/>
      <c r="C146" s="6" t="n"/>
      <c r="D146" s="7" t="n"/>
      <c r="E146" s="7" t="n"/>
      <c r="F146" s="8" t="n"/>
      <c r="G146" s="8" t="n"/>
      <c r="H146" s="9">
        <f>IF($B146="","",N($F146)+SUMIF(Movimientos!$B$2:$B$1001,$A146,Movimientos!$I$2:$I$1001))</f>
        <v/>
      </c>
      <c r="I146" s="10">
        <f>IF($B146="","",IF(COUNTIFS(Movimientos!$B$2:$B$1001,$A146,Movimientos!$N$2:$N$1001,1)=0,N($E146),INDEX(Movimientos!$K$2:$K$1001,MATCH($A146&amp;"|"&amp;COUNTIFS(Movimientos!$B$2:$B$1001,$A146,Movimientos!$N$2:$N$1001,1),Movimientos!$P$2:$P$1001,0))))</f>
        <v/>
      </c>
      <c r="J146" s="10">
        <f>IF($B146="","",ROUND($H146*$I146,2))</f>
        <v/>
      </c>
      <c r="K146" s="11">
        <f>IF(OR($B146="",$G146=""),"",IF($H146&lt;=$G146,"Sí",""))</f>
        <v/>
      </c>
    </row>
    <row r="147" ht="18" customHeight="1">
      <c r="A147" s="6" t="n"/>
      <c r="B147" s="6" t="n"/>
      <c r="C147" s="6" t="n"/>
      <c r="D147" s="7" t="n"/>
      <c r="E147" s="7" t="n"/>
      <c r="F147" s="8" t="n"/>
      <c r="G147" s="8" t="n"/>
      <c r="H147" s="9">
        <f>IF($B147="","",N($F147)+SUMIF(Movimientos!$B$2:$B$1001,$A147,Movimientos!$I$2:$I$1001))</f>
        <v/>
      </c>
      <c r="I147" s="10">
        <f>IF($B147="","",IF(COUNTIFS(Movimientos!$B$2:$B$1001,$A147,Movimientos!$N$2:$N$1001,1)=0,N($E147),INDEX(Movimientos!$K$2:$K$1001,MATCH($A147&amp;"|"&amp;COUNTIFS(Movimientos!$B$2:$B$1001,$A147,Movimientos!$N$2:$N$1001,1),Movimientos!$P$2:$P$1001,0))))</f>
        <v/>
      </c>
      <c r="J147" s="10">
        <f>IF($B147="","",ROUND($H147*$I147,2))</f>
        <v/>
      </c>
      <c r="K147" s="11">
        <f>IF(OR($B147="",$G147=""),"",IF($H147&lt;=$G147,"Sí",""))</f>
        <v/>
      </c>
    </row>
    <row r="148" ht="18" customHeight="1">
      <c r="A148" s="6" t="n"/>
      <c r="B148" s="6" t="n"/>
      <c r="C148" s="6" t="n"/>
      <c r="D148" s="7" t="n"/>
      <c r="E148" s="7" t="n"/>
      <c r="F148" s="8" t="n"/>
      <c r="G148" s="8" t="n"/>
      <c r="H148" s="9">
        <f>IF($B148="","",N($F148)+SUMIF(Movimientos!$B$2:$B$1001,$A148,Movimientos!$I$2:$I$1001))</f>
        <v/>
      </c>
      <c r="I148" s="10">
        <f>IF($B148="","",IF(COUNTIFS(Movimientos!$B$2:$B$1001,$A148,Movimientos!$N$2:$N$1001,1)=0,N($E148),INDEX(Movimientos!$K$2:$K$1001,MATCH($A148&amp;"|"&amp;COUNTIFS(Movimientos!$B$2:$B$1001,$A148,Movimientos!$N$2:$N$1001,1),Movimientos!$P$2:$P$1001,0))))</f>
        <v/>
      </c>
      <c r="J148" s="10">
        <f>IF($B148="","",ROUND($H148*$I148,2))</f>
        <v/>
      </c>
      <c r="K148" s="11">
        <f>IF(OR($B148="",$G148=""),"",IF($H148&lt;=$G148,"Sí",""))</f>
        <v/>
      </c>
    </row>
    <row r="149" ht="18" customHeight="1">
      <c r="A149" s="6" t="n"/>
      <c r="B149" s="6" t="n"/>
      <c r="C149" s="6" t="n"/>
      <c r="D149" s="7" t="n"/>
      <c r="E149" s="7" t="n"/>
      <c r="F149" s="8" t="n"/>
      <c r="G149" s="8" t="n"/>
      <c r="H149" s="9">
        <f>IF($B149="","",N($F149)+SUMIF(Movimientos!$B$2:$B$1001,$A149,Movimientos!$I$2:$I$1001))</f>
        <v/>
      </c>
      <c r="I149" s="10">
        <f>IF($B149="","",IF(COUNTIFS(Movimientos!$B$2:$B$1001,$A149,Movimientos!$N$2:$N$1001,1)=0,N($E149),INDEX(Movimientos!$K$2:$K$1001,MATCH($A149&amp;"|"&amp;COUNTIFS(Movimientos!$B$2:$B$1001,$A149,Movimientos!$N$2:$N$1001,1),Movimientos!$P$2:$P$1001,0))))</f>
        <v/>
      </c>
      <c r="J149" s="10">
        <f>IF($B149="","",ROUND($H149*$I149,2))</f>
        <v/>
      </c>
      <c r="K149" s="11">
        <f>IF(OR($B149="",$G149=""),"",IF($H149&lt;=$G149,"Sí",""))</f>
        <v/>
      </c>
    </row>
    <row r="150" ht="18" customHeight="1">
      <c r="A150" s="6" t="n"/>
      <c r="B150" s="6" t="n"/>
      <c r="C150" s="6" t="n"/>
      <c r="D150" s="7" t="n"/>
      <c r="E150" s="7" t="n"/>
      <c r="F150" s="8" t="n"/>
      <c r="G150" s="8" t="n"/>
      <c r="H150" s="9">
        <f>IF($B150="","",N($F150)+SUMIF(Movimientos!$B$2:$B$1001,$A150,Movimientos!$I$2:$I$1001))</f>
        <v/>
      </c>
      <c r="I150" s="10">
        <f>IF($B150="","",IF(COUNTIFS(Movimientos!$B$2:$B$1001,$A150,Movimientos!$N$2:$N$1001,1)=0,N($E150),INDEX(Movimientos!$K$2:$K$1001,MATCH($A150&amp;"|"&amp;COUNTIFS(Movimientos!$B$2:$B$1001,$A150,Movimientos!$N$2:$N$1001,1),Movimientos!$P$2:$P$1001,0))))</f>
        <v/>
      </c>
      <c r="J150" s="10">
        <f>IF($B150="","",ROUND($H150*$I150,2))</f>
        <v/>
      </c>
      <c r="K150" s="11">
        <f>IF(OR($B150="",$G150=""),"",IF($H150&lt;=$G150,"Sí",""))</f>
        <v/>
      </c>
    </row>
    <row r="151" ht="18" customHeight="1">
      <c r="A151" s="6" t="n"/>
      <c r="B151" s="6" t="n"/>
      <c r="C151" s="6" t="n"/>
      <c r="D151" s="7" t="n"/>
      <c r="E151" s="7" t="n"/>
      <c r="F151" s="8" t="n"/>
      <c r="G151" s="8" t="n"/>
      <c r="H151" s="9">
        <f>IF($B151="","",N($F151)+SUMIF(Movimientos!$B$2:$B$1001,$A151,Movimientos!$I$2:$I$1001))</f>
        <v/>
      </c>
      <c r="I151" s="10">
        <f>IF($B151="","",IF(COUNTIFS(Movimientos!$B$2:$B$1001,$A151,Movimientos!$N$2:$N$1001,1)=0,N($E151),INDEX(Movimientos!$K$2:$K$1001,MATCH($A151&amp;"|"&amp;COUNTIFS(Movimientos!$B$2:$B$1001,$A151,Movimientos!$N$2:$N$1001,1),Movimientos!$P$2:$P$1001,0))))</f>
        <v/>
      </c>
      <c r="J151" s="10">
        <f>IF($B151="","",ROUND($H151*$I151,2))</f>
        <v/>
      </c>
      <c r="K151" s="11">
        <f>IF(OR($B151="",$G151=""),"",IF($H151&lt;=$G151,"Sí",""))</f>
        <v/>
      </c>
    </row>
    <row r="152" ht="18" customHeight="1">
      <c r="A152" s="6" t="n"/>
      <c r="B152" s="6" t="n"/>
      <c r="C152" s="6" t="n"/>
      <c r="D152" s="7" t="n"/>
      <c r="E152" s="7" t="n"/>
      <c r="F152" s="8" t="n"/>
      <c r="G152" s="8" t="n"/>
      <c r="H152" s="9">
        <f>IF($B152="","",N($F152)+SUMIF(Movimientos!$B$2:$B$1001,$A152,Movimientos!$I$2:$I$1001))</f>
        <v/>
      </c>
      <c r="I152" s="10">
        <f>IF($B152="","",IF(COUNTIFS(Movimientos!$B$2:$B$1001,$A152,Movimientos!$N$2:$N$1001,1)=0,N($E152),INDEX(Movimientos!$K$2:$K$1001,MATCH($A152&amp;"|"&amp;COUNTIFS(Movimientos!$B$2:$B$1001,$A152,Movimientos!$N$2:$N$1001,1),Movimientos!$P$2:$P$1001,0))))</f>
        <v/>
      </c>
      <c r="J152" s="10">
        <f>IF($B152="","",ROUND($H152*$I152,2))</f>
        <v/>
      </c>
      <c r="K152" s="11">
        <f>IF(OR($B152="",$G152=""),"",IF($H152&lt;=$G152,"Sí",""))</f>
        <v/>
      </c>
    </row>
    <row r="153" ht="18" customHeight="1">
      <c r="A153" s="6" t="n"/>
      <c r="B153" s="6" t="n"/>
      <c r="C153" s="6" t="n"/>
      <c r="D153" s="7" t="n"/>
      <c r="E153" s="7" t="n"/>
      <c r="F153" s="8" t="n"/>
      <c r="G153" s="8" t="n"/>
      <c r="H153" s="9">
        <f>IF($B153="","",N($F153)+SUMIF(Movimientos!$B$2:$B$1001,$A153,Movimientos!$I$2:$I$1001))</f>
        <v/>
      </c>
      <c r="I153" s="10">
        <f>IF($B153="","",IF(COUNTIFS(Movimientos!$B$2:$B$1001,$A153,Movimientos!$N$2:$N$1001,1)=0,N($E153),INDEX(Movimientos!$K$2:$K$1001,MATCH($A153&amp;"|"&amp;COUNTIFS(Movimientos!$B$2:$B$1001,$A153,Movimientos!$N$2:$N$1001,1),Movimientos!$P$2:$P$1001,0))))</f>
        <v/>
      </c>
      <c r="J153" s="10">
        <f>IF($B153="","",ROUND($H153*$I153,2))</f>
        <v/>
      </c>
      <c r="K153" s="11">
        <f>IF(OR($B153="",$G153=""),"",IF($H153&lt;=$G153,"Sí",""))</f>
        <v/>
      </c>
    </row>
    <row r="154" ht="18" customHeight="1">
      <c r="A154" s="6" t="n"/>
      <c r="B154" s="6" t="n"/>
      <c r="C154" s="6" t="n"/>
      <c r="D154" s="7" t="n"/>
      <c r="E154" s="7" t="n"/>
      <c r="F154" s="8" t="n"/>
      <c r="G154" s="8" t="n"/>
      <c r="H154" s="9">
        <f>IF($B154="","",N($F154)+SUMIF(Movimientos!$B$2:$B$1001,$A154,Movimientos!$I$2:$I$1001))</f>
        <v/>
      </c>
      <c r="I154" s="10">
        <f>IF($B154="","",IF(COUNTIFS(Movimientos!$B$2:$B$1001,$A154,Movimientos!$N$2:$N$1001,1)=0,N($E154),INDEX(Movimientos!$K$2:$K$1001,MATCH($A154&amp;"|"&amp;COUNTIFS(Movimientos!$B$2:$B$1001,$A154,Movimientos!$N$2:$N$1001,1),Movimientos!$P$2:$P$1001,0))))</f>
        <v/>
      </c>
      <c r="J154" s="10">
        <f>IF($B154="","",ROUND($H154*$I154,2))</f>
        <v/>
      </c>
      <c r="K154" s="11">
        <f>IF(OR($B154="",$G154=""),"",IF($H154&lt;=$G154,"Sí",""))</f>
        <v/>
      </c>
    </row>
    <row r="155" ht="18" customHeight="1">
      <c r="A155" s="6" t="n"/>
      <c r="B155" s="6" t="n"/>
      <c r="C155" s="6" t="n"/>
      <c r="D155" s="7" t="n"/>
      <c r="E155" s="7" t="n"/>
      <c r="F155" s="8" t="n"/>
      <c r="G155" s="8" t="n"/>
      <c r="H155" s="9">
        <f>IF($B155="","",N($F155)+SUMIF(Movimientos!$B$2:$B$1001,$A155,Movimientos!$I$2:$I$1001))</f>
        <v/>
      </c>
      <c r="I155" s="10">
        <f>IF($B155="","",IF(COUNTIFS(Movimientos!$B$2:$B$1001,$A155,Movimientos!$N$2:$N$1001,1)=0,N($E155),INDEX(Movimientos!$K$2:$K$1001,MATCH($A155&amp;"|"&amp;COUNTIFS(Movimientos!$B$2:$B$1001,$A155,Movimientos!$N$2:$N$1001,1),Movimientos!$P$2:$P$1001,0))))</f>
        <v/>
      </c>
      <c r="J155" s="10">
        <f>IF($B155="","",ROUND($H155*$I155,2))</f>
        <v/>
      </c>
      <c r="K155" s="11">
        <f>IF(OR($B155="",$G155=""),"",IF($H155&lt;=$G155,"Sí",""))</f>
        <v/>
      </c>
    </row>
    <row r="156" ht="18" customHeight="1">
      <c r="A156" s="6" t="n"/>
      <c r="B156" s="6" t="n"/>
      <c r="C156" s="6" t="n"/>
      <c r="D156" s="7" t="n"/>
      <c r="E156" s="7" t="n"/>
      <c r="F156" s="8" t="n"/>
      <c r="G156" s="8" t="n"/>
      <c r="H156" s="9">
        <f>IF($B156="","",N($F156)+SUMIF(Movimientos!$B$2:$B$1001,$A156,Movimientos!$I$2:$I$1001))</f>
        <v/>
      </c>
      <c r="I156" s="10">
        <f>IF($B156="","",IF(COUNTIFS(Movimientos!$B$2:$B$1001,$A156,Movimientos!$N$2:$N$1001,1)=0,N($E156),INDEX(Movimientos!$K$2:$K$1001,MATCH($A156&amp;"|"&amp;COUNTIFS(Movimientos!$B$2:$B$1001,$A156,Movimientos!$N$2:$N$1001,1),Movimientos!$P$2:$P$1001,0))))</f>
        <v/>
      </c>
      <c r="J156" s="10">
        <f>IF($B156="","",ROUND($H156*$I156,2))</f>
        <v/>
      </c>
      <c r="K156" s="11">
        <f>IF(OR($B156="",$G156=""),"",IF($H156&lt;=$G156,"Sí",""))</f>
        <v/>
      </c>
    </row>
    <row r="157" ht="18" customHeight="1">
      <c r="A157" s="6" t="n"/>
      <c r="B157" s="6" t="n"/>
      <c r="C157" s="6" t="n"/>
      <c r="D157" s="7" t="n"/>
      <c r="E157" s="7" t="n"/>
      <c r="F157" s="8" t="n"/>
      <c r="G157" s="8" t="n"/>
      <c r="H157" s="9">
        <f>IF($B157="","",N($F157)+SUMIF(Movimientos!$B$2:$B$1001,$A157,Movimientos!$I$2:$I$1001))</f>
        <v/>
      </c>
      <c r="I157" s="10">
        <f>IF($B157="","",IF(COUNTIFS(Movimientos!$B$2:$B$1001,$A157,Movimientos!$N$2:$N$1001,1)=0,N($E157),INDEX(Movimientos!$K$2:$K$1001,MATCH($A157&amp;"|"&amp;COUNTIFS(Movimientos!$B$2:$B$1001,$A157,Movimientos!$N$2:$N$1001,1),Movimientos!$P$2:$P$1001,0))))</f>
        <v/>
      </c>
      <c r="J157" s="10">
        <f>IF($B157="","",ROUND($H157*$I157,2))</f>
        <v/>
      </c>
      <c r="K157" s="11">
        <f>IF(OR($B157="",$G157=""),"",IF($H157&lt;=$G157,"Sí",""))</f>
        <v/>
      </c>
    </row>
    <row r="158" ht="18" customHeight="1">
      <c r="A158" s="6" t="n"/>
      <c r="B158" s="6" t="n"/>
      <c r="C158" s="6" t="n"/>
      <c r="D158" s="7" t="n"/>
      <c r="E158" s="7" t="n"/>
      <c r="F158" s="8" t="n"/>
      <c r="G158" s="8" t="n"/>
      <c r="H158" s="9">
        <f>IF($B158="","",N($F158)+SUMIF(Movimientos!$B$2:$B$1001,$A158,Movimientos!$I$2:$I$1001))</f>
        <v/>
      </c>
      <c r="I158" s="10">
        <f>IF($B158="","",IF(COUNTIFS(Movimientos!$B$2:$B$1001,$A158,Movimientos!$N$2:$N$1001,1)=0,N($E158),INDEX(Movimientos!$K$2:$K$1001,MATCH($A158&amp;"|"&amp;COUNTIFS(Movimientos!$B$2:$B$1001,$A158,Movimientos!$N$2:$N$1001,1),Movimientos!$P$2:$P$1001,0))))</f>
        <v/>
      </c>
      <c r="J158" s="10">
        <f>IF($B158="","",ROUND($H158*$I158,2))</f>
        <v/>
      </c>
      <c r="K158" s="11">
        <f>IF(OR($B158="",$G158=""),"",IF($H158&lt;=$G158,"Sí",""))</f>
        <v/>
      </c>
    </row>
    <row r="159" ht="18" customHeight="1">
      <c r="A159" s="6" t="n"/>
      <c r="B159" s="6" t="n"/>
      <c r="C159" s="6" t="n"/>
      <c r="D159" s="7" t="n"/>
      <c r="E159" s="7" t="n"/>
      <c r="F159" s="8" t="n"/>
      <c r="G159" s="8" t="n"/>
      <c r="H159" s="9">
        <f>IF($B159="","",N($F159)+SUMIF(Movimientos!$B$2:$B$1001,$A159,Movimientos!$I$2:$I$1001))</f>
        <v/>
      </c>
      <c r="I159" s="10">
        <f>IF($B159="","",IF(COUNTIFS(Movimientos!$B$2:$B$1001,$A159,Movimientos!$N$2:$N$1001,1)=0,N($E159),INDEX(Movimientos!$K$2:$K$1001,MATCH($A159&amp;"|"&amp;COUNTIFS(Movimientos!$B$2:$B$1001,$A159,Movimientos!$N$2:$N$1001,1),Movimientos!$P$2:$P$1001,0))))</f>
        <v/>
      </c>
      <c r="J159" s="10">
        <f>IF($B159="","",ROUND($H159*$I159,2))</f>
        <v/>
      </c>
      <c r="K159" s="11">
        <f>IF(OR($B159="",$G159=""),"",IF($H159&lt;=$G159,"Sí",""))</f>
        <v/>
      </c>
    </row>
    <row r="160" ht="18" customHeight="1">
      <c r="A160" s="6" t="n"/>
      <c r="B160" s="6" t="n"/>
      <c r="C160" s="6" t="n"/>
      <c r="D160" s="7" t="n"/>
      <c r="E160" s="7" t="n"/>
      <c r="F160" s="8" t="n"/>
      <c r="G160" s="8" t="n"/>
      <c r="H160" s="9">
        <f>IF($B160="","",N($F160)+SUMIF(Movimientos!$B$2:$B$1001,$A160,Movimientos!$I$2:$I$1001))</f>
        <v/>
      </c>
      <c r="I160" s="10">
        <f>IF($B160="","",IF(COUNTIFS(Movimientos!$B$2:$B$1001,$A160,Movimientos!$N$2:$N$1001,1)=0,N($E160),INDEX(Movimientos!$K$2:$K$1001,MATCH($A160&amp;"|"&amp;COUNTIFS(Movimientos!$B$2:$B$1001,$A160,Movimientos!$N$2:$N$1001,1),Movimientos!$P$2:$P$1001,0))))</f>
        <v/>
      </c>
      <c r="J160" s="10">
        <f>IF($B160="","",ROUND($H160*$I160,2))</f>
        <v/>
      </c>
      <c r="K160" s="11">
        <f>IF(OR($B160="",$G160=""),"",IF($H160&lt;=$G160,"Sí",""))</f>
        <v/>
      </c>
    </row>
    <row r="161" ht="18" customHeight="1">
      <c r="A161" s="6" t="n"/>
      <c r="B161" s="6" t="n"/>
      <c r="C161" s="6" t="n"/>
      <c r="D161" s="7" t="n"/>
      <c r="E161" s="7" t="n"/>
      <c r="F161" s="8" t="n"/>
      <c r="G161" s="8" t="n"/>
      <c r="H161" s="9">
        <f>IF($B161="","",N($F161)+SUMIF(Movimientos!$B$2:$B$1001,$A161,Movimientos!$I$2:$I$1001))</f>
        <v/>
      </c>
      <c r="I161" s="10">
        <f>IF($B161="","",IF(COUNTIFS(Movimientos!$B$2:$B$1001,$A161,Movimientos!$N$2:$N$1001,1)=0,N($E161),INDEX(Movimientos!$K$2:$K$1001,MATCH($A161&amp;"|"&amp;COUNTIFS(Movimientos!$B$2:$B$1001,$A161,Movimientos!$N$2:$N$1001,1),Movimientos!$P$2:$P$1001,0))))</f>
        <v/>
      </c>
      <c r="J161" s="10">
        <f>IF($B161="","",ROUND($H161*$I161,2))</f>
        <v/>
      </c>
      <c r="K161" s="11">
        <f>IF(OR($B161="",$G161=""),"",IF($H161&lt;=$G161,"Sí",""))</f>
        <v/>
      </c>
    </row>
    <row r="162" ht="18" customHeight="1">
      <c r="A162" s="6" t="n"/>
      <c r="B162" s="6" t="n"/>
      <c r="C162" s="6" t="n"/>
      <c r="D162" s="7" t="n"/>
      <c r="E162" s="7" t="n"/>
      <c r="F162" s="8" t="n"/>
      <c r="G162" s="8" t="n"/>
      <c r="H162" s="9">
        <f>IF($B162="","",N($F162)+SUMIF(Movimientos!$B$2:$B$1001,$A162,Movimientos!$I$2:$I$1001))</f>
        <v/>
      </c>
      <c r="I162" s="10">
        <f>IF($B162="","",IF(COUNTIFS(Movimientos!$B$2:$B$1001,$A162,Movimientos!$N$2:$N$1001,1)=0,N($E162),INDEX(Movimientos!$K$2:$K$1001,MATCH($A162&amp;"|"&amp;COUNTIFS(Movimientos!$B$2:$B$1001,$A162,Movimientos!$N$2:$N$1001,1),Movimientos!$P$2:$P$1001,0))))</f>
        <v/>
      </c>
      <c r="J162" s="10">
        <f>IF($B162="","",ROUND($H162*$I162,2))</f>
        <v/>
      </c>
      <c r="K162" s="11">
        <f>IF(OR($B162="",$G162=""),"",IF($H162&lt;=$G162,"Sí",""))</f>
        <v/>
      </c>
    </row>
    <row r="163" ht="18" customHeight="1">
      <c r="A163" s="6" t="n"/>
      <c r="B163" s="6" t="n"/>
      <c r="C163" s="6" t="n"/>
      <c r="D163" s="7" t="n"/>
      <c r="E163" s="7" t="n"/>
      <c r="F163" s="8" t="n"/>
      <c r="G163" s="8" t="n"/>
      <c r="H163" s="9">
        <f>IF($B163="","",N($F163)+SUMIF(Movimientos!$B$2:$B$1001,$A163,Movimientos!$I$2:$I$1001))</f>
        <v/>
      </c>
      <c r="I163" s="10">
        <f>IF($B163="","",IF(COUNTIFS(Movimientos!$B$2:$B$1001,$A163,Movimientos!$N$2:$N$1001,1)=0,N($E163),INDEX(Movimientos!$K$2:$K$1001,MATCH($A163&amp;"|"&amp;COUNTIFS(Movimientos!$B$2:$B$1001,$A163,Movimientos!$N$2:$N$1001,1),Movimientos!$P$2:$P$1001,0))))</f>
        <v/>
      </c>
      <c r="J163" s="10">
        <f>IF($B163="","",ROUND($H163*$I163,2))</f>
        <v/>
      </c>
      <c r="K163" s="11">
        <f>IF(OR($B163="",$G163=""),"",IF($H163&lt;=$G163,"Sí",""))</f>
        <v/>
      </c>
    </row>
    <row r="164" ht="18" customHeight="1">
      <c r="A164" s="6" t="n"/>
      <c r="B164" s="6" t="n"/>
      <c r="C164" s="6" t="n"/>
      <c r="D164" s="7" t="n"/>
      <c r="E164" s="7" t="n"/>
      <c r="F164" s="8" t="n"/>
      <c r="G164" s="8" t="n"/>
      <c r="H164" s="9">
        <f>IF($B164="","",N($F164)+SUMIF(Movimientos!$B$2:$B$1001,$A164,Movimientos!$I$2:$I$1001))</f>
        <v/>
      </c>
      <c r="I164" s="10">
        <f>IF($B164="","",IF(COUNTIFS(Movimientos!$B$2:$B$1001,$A164,Movimientos!$N$2:$N$1001,1)=0,N($E164),INDEX(Movimientos!$K$2:$K$1001,MATCH($A164&amp;"|"&amp;COUNTIFS(Movimientos!$B$2:$B$1001,$A164,Movimientos!$N$2:$N$1001,1),Movimientos!$P$2:$P$1001,0))))</f>
        <v/>
      </c>
      <c r="J164" s="10">
        <f>IF($B164="","",ROUND($H164*$I164,2))</f>
        <v/>
      </c>
      <c r="K164" s="11">
        <f>IF(OR($B164="",$G164=""),"",IF($H164&lt;=$G164,"Sí",""))</f>
        <v/>
      </c>
    </row>
    <row r="165" ht="18" customHeight="1">
      <c r="A165" s="6" t="n"/>
      <c r="B165" s="6" t="n"/>
      <c r="C165" s="6" t="n"/>
      <c r="D165" s="7" t="n"/>
      <c r="E165" s="7" t="n"/>
      <c r="F165" s="8" t="n"/>
      <c r="G165" s="8" t="n"/>
      <c r="H165" s="9">
        <f>IF($B165="","",N($F165)+SUMIF(Movimientos!$B$2:$B$1001,$A165,Movimientos!$I$2:$I$1001))</f>
        <v/>
      </c>
      <c r="I165" s="10">
        <f>IF($B165="","",IF(COUNTIFS(Movimientos!$B$2:$B$1001,$A165,Movimientos!$N$2:$N$1001,1)=0,N($E165),INDEX(Movimientos!$K$2:$K$1001,MATCH($A165&amp;"|"&amp;COUNTIFS(Movimientos!$B$2:$B$1001,$A165,Movimientos!$N$2:$N$1001,1),Movimientos!$P$2:$P$1001,0))))</f>
        <v/>
      </c>
      <c r="J165" s="10">
        <f>IF($B165="","",ROUND($H165*$I165,2))</f>
        <v/>
      </c>
      <c r="K165" s="11">
        <f>IF(OR($B165="",$G165=""),"",IF($H165&lt;=$G165,"Sí",""))</f>
        <v/>
      </c>
    </row>
    <row r="166" ht="18" customHeight="1">
      <c r="A166" s="6" t="n"/>
      <c r="B166" s="6" t="n"/>
      <c r="C166" s="6" t="n"/>
      <c r="D166" s="7" t="n"/>
      <c r="E166" s="7" t="n"/>
      <c r="F166" s="8" t="n"/>
      <c r="G166" s="8" t="n"/>
      <c r="H166" s="9">
        <f>IF($B166="","",N($F166)+SUMIF(Movimientos!$B$2:$B$1001,$A166,Movimientos!$I$2:$I$1001))</f>
        <v/>
      </c>
      <c r="I166" s="10">
        <f>IF($B166="","",IF(COUNTIFS(Movimientos!$B$2:$B$1001,$A166,Movimientos!$N$2:$N$1001,1)=0,N($E166),INDEX(Movimientos!$K$2:$K$1001,MATCH($A166&amp;"|"&amp;COUNTIFS(Movimientos!$B$2:$B$1001,$A166,Movimientos!$N$2:$N$1001,1),Movimientos!$P$2:$P$1001,0))))</f>
        <v/>
      </c>
      <c r="J166" s="10">
        <f>IF($B166="","",ROUND($H166*$I166,2))</f>
        <v/>
      </c>
      <c r="K166" s="11">
        <f>IF(OR($B166="",$G166=""),"",IF($H166&lt;=$G166,"Sí",""))</f>
        <v/>
      </c>
    </row>
    <row r="167" ht="18" customHeight="1">
      <c r="A167" s="6" t="n"/>
      <c r="B167" s="6" t="n"/>
      <c r="C167" s="6" t="n"/>
      <c r="D167" s="7" t="n"/>
      <c r="E167" s="7" t="n"/>
      <c r="F167" s="8" t="n"/>
      <c r="G167" s="8" t="n"/>
      <c r="H167" s="9">
        <f>IF($B167="","",N($F167)+SUMIF(Movimientos!$B$2:$B$1001,$A167,Movimientos!$I$2:$I$1001))</f>
        <v/>
      </c>
      <c r="I167" s="10">
        <f>IF($B167="","",IF(COUNTIFS(Movimientos!$B$2:$B$1001,$A167,Movimientos!$N$2:$N$1001,1)=0,N($E167),INDEX(Movimientos!$K$2:$K$1001,MATCH($A167&amp;"|"&amp;COUNTIFS(Movimientos!$B$2:$B$1001,$A167,Movimientos!$N$2:$N$1001,1),Movimientos!$P$2:$P$1001,0))))</f>
        <v/>
      </c>
      <c r="J167" s="10">
        <f>IF($B167="","",ROUND($H167*$I167,2))</f>
        <v/>
      </c>
      <c r="K167" s="11">
        <f>IF(OR($B167="",$G167=""),"",IF($H167&lt;=$G167,"Sí",""))</f>
        <v/>
      </c>
    </row>
    <row r="168" ht="18" customHeight="1">
      <c r="A168" s="6" t="n"/>
      <c r="B168" s="6" t="n"/>
      <c r="C168" s="6" t="n"/>
      <c r="D168" s="7" t="n"/>
      <c r="E168" s="7" t="n"/>
      <c r="F168" s="8" t="n"/>
      <c r="G168" s="8" t="n"/>
      <c r="H168" s="9">
        <f>IF($B168="","",N($F168)+SUMIF(Movimientos!$B$2:$B$1001,$A168,Movimientos!$I$2:$I$1001))</f>
        <v/>
      </c>
      <c r="I168" s="10">
        <f>IF($B168="","",IF(COUNTIFS(Movimientos!$B$2:$B$1001,$A168,Movimientos!$N$2:$N$1001,1)=0,N($E168),INDEX(Movimientos!$K$2:$K$1001,MATCH($A168&amp;"|"&amp;COUNTIFS(Movimientos!$B$2:$B$1001,$A168,Movimientos!$N$2:$N$1001,1),Movimientos!$P$2:$P$1001,0))))</f>
        <v/>
      </c>
      <c r="J168" s="10">
        <f>IF($B168="","",ROUND($H168*$I168,2))</f>
        <v/>
      </c>
      <c r="K168" s="11">
        <f>IF(OR($B168="",$G168=""),"",IF($H168&lt;=$G168,"Sí",""))</f>
        <v/>
      </c>
    </row>
    <row r="169" ht="18" customHeight="1">
      <c r="A169" s="6" t="n"/>
      <c r="B169" s="6" t="n"/>
      <c r="C169" s="6" t="n"/>
      <c r="D169" s="7" t="n"/>
      <c r="E169" s="7" t="n"/>
      <c r="F169" s="8" t="n"/>
      <c r="G169" s="8" t="n"/>
      <c r="H169" s="9">
        <f>IF($B169="","",N($F169)+SUMIF(Movimientos!$B$2:$B$1001,$A169,Movimientos!$I$2:$I$1001))</f>
        <v/>
      </c>
      <c r="I169" s="10">
        <f>IF($B169="","",IF(COUNTIFS(Movimientos!$B$2:$B$1001,$A169,Movimientos!$N$2:$N$1001,1)=0,N($E169),INDEX(Movimientos!$K$2:$K$1001,MATCH($A169&amp;"|"&amp;COUNTIFS(Movimientos!$B$2:$B$1001,$A169,Movimientos!$N$2:$N$1001,1),Movimientos!$P$2:$P$1001,0))))</f>
        <v/>
      </c>
      <c r="J169" s="10">
        <f>IF($B169="","",ROUND($H169*$I169,2))</f>
        <v/>
      </c>
      <c r="K169" s="11">
        <f>IF(OR($B169="",$G169=""),"",IF($H169&lt;=$G169,"Sí",""))</f>
        <v/>
      </c>
    </row>
    <row r="170" ht="18" customHeight="1">
      <c r="A170" s="6" t="n"/>
      <c r="B170" s="6" t="n"/>
      <c r="C170" s="6" t="n"/>
      <c r="D170" s="7" t="n"/>
      <c r="E170" s="7" t="n"/>
      <c r="F170" s="8" t="n"/>
      <c r="G170" s="8" t="n"/>
      <c r="H170" s="9">
        <f>IF($B170="","",N($F170)+SUMIF(Movimientos!$B$2:$B$1001,$A170,Movimientos!$I$2:$I$1001))</f>
        <v/>
      </c>
      <c r="I170" s="10">
        <f>IF($B170="","",IF(COUNTIFS(Movimientos!$B$2:$B$1001,$A170,Movimientos!$N$2:$N$1001,1)=0,N($E170),INDEX(Movimientos!$K$2:$K$1001,MATCH($A170&amp;"|"&amp;COUNTIFS(Movimientos!$B$2:$B$1001,$A170,Movimientos!$N$2:$N$1001,1),Movimientos!$P$2:$P$1001,0))))</f>
        <v/>
      </c>
      <c r="J170" s="10">
        <f>IF($B170="","",ROUND($H170*$I170,2))</f>
        <v/>
      </c>
      <c r="K170" s="11">
        <f>IF(OR($B170="",$G170=""),"",IF($H170&lt;=$G170,"Sí",""))</f>
        <v/>
      </c>
    </row>
    <row r="171" ht="18" customHeight="1">
      <c r="A171" s="6" t="n"/>
      <c r="B171" s="6" t="n"/>
      <c r="C171" s="6" t="n"/>
      <c r="D171" s="7" t="n"/>
      <c r="E171" s="7" t="n"/>
      <c r="F171" s="8" t="n"/>
      <c r="G171" s="8" t="n"/>
      <c r="H171" s="9">
        <f>IF($B171="","",N($F171)+SUMIF(Movimientos!$B$2:$B$1001,$A171,Movimientos!$I$2:$I$1001))</f>
        <v/>
      </c>
      <c r="I171" s="10">
        <f>IF($B171="","",IF(COUNTIFS(Movimientos!$B$2:$B$1001,$A171,Movimientos!$N$2:$N$1001,1)=0,N($E171),INDEX(Movimientos!$K$2:$K$1001,MATCH($A171&amp;"|"&amp;COUNTIFS(Movimientos!$B$2:$B$1001,$A171,Movimientos!$N$2:$N$1001,1),Movimientos!$P$2:$P$1001,0))))</f>
        <v/>
      </c>
      <c r="J171" s="10">
        <f>IF($B171="","",ROUND($H171*$I171,2))</f>
        <v/>
      </c>
      <c r="K171" s="11">
        <f>IF(OR($B171="",$G171=""),"",IF($H171&lt;=$G171,"Sí",""))</f>
        <v/>
      </c>
    </row>
    <row r="172" ht="18" customHeight="1">
      <c r="A172" s="6" t="n"/>
      <c r="B172" s="6" t="n"/>
      <c r="C172" s="6" t="n"/>
      <c r="D172" s="7" t="n"/>
      <c r="E172" s="7" t="n"/>
      <c r="F172" s="8" t="n"/>
      <c r="G172" s="8" t="n"/>
      <c r="H172" s="9">
        <f>IF($B172="","",N($F172)+SUMIF(Movimientos!$B$2:$B$1001,$A172,Movimientos!$I$2:$I$1001))</f>
        <v/>
      </c>
      <c r="I172" s="10">
        <f>IF($B172="","",IF(COUNTIFS(Movimientos!$B$2:$B$1001,$A172,Movimientos!$N$2:$N$1001,1)=0,N($E172),INDEX(Movimientos!$K$2:$K$1001,MATCH($A172&amp;"|"&amp;COUNTIFS(Movimientos!$B$2:$B$1001,$A172,Movimientos!$N$2:$N$1001,1),Movimientos!$P$2:$P$1001,0))))</f>
        <v/>
      </c>
      <c r="J172" s="10">
        <f>IF($B172="","",ROUND($H172*$I172,2))</f>
        <v/>
      </c>
      <c r="K172" s="11">
        <f>IF(OR($B172="",$G172=""),"",IF($H172&lt;=$G172,"Sí",""))</f>
        <v/>
      </c>
    </row>
    <row r="173" ht="18" customHeight="1">
      <c r="A173" s="6" t="n"/>
      <c r="B173" s="6" t="n"/>
      <c r="C173" s="6" t="n"/>
      <c r="D173" s="7" t="n"/>
      <c r="E173" s="7" t="n"/>
      <c r="F173" s="8" t="n"/>
      <c r="G173" s="8" t="n"/>
      <c r="H173" s="9">
        <f>IF($B173="","",N($F173)+SUMIF(Movimientos!$B$2:$B$1001,$A173,Movimientos!$I$2:$I$1001))</f>
        <v/>
      </c>
      <c r="I173" s="10">
        <f>IF($B173="","",IF(COUNTIFS(Movimientos!$B$2:$B$1001,$A173,Movimientos!$N$2:$N$1001,1)=0,N($E173),INDEX(Movimientos!$K$2:$K$1001,MATCH($A173&amp;"|"&amp;COUNTIFS(Movimientos!$B$2:$B$1001,$A173,Movimientos!$N$2:$N$1001,1),Movimientos!$P$2:$P$1001,0))))</f>
        <v/>
      </c>
      <c r="J173" s="10">
        <f>IF($B173="","",ROUND($H173*$I173,2))</f>
        <v/>
      </c>
      <c r="K173" s="11">
        <f>IF(OR($B173="",$G173=""),"",IF($H173&lt;=$G173,"Sí",""))</f>
        <v/>
      </c>
    </row>
    <row r="174" ht="18" customHeight="1">
      <c r="A174" s="6" t="n"/>
      <c r="B174" s="6" t="n"/>
      <c r="C174" s="6" t="n"/>
      <c r="D174" s="7" t="n"/>
      <c r="E174" s="7" t="n"/>
      <c r="F174" s="8" t="n"/>
      <c r="G174" s="8" t="n"/>
      <c r="H174" s="9">
        <f>IF($B174="","",N($F174)+SUMIF(Movimientos!$B$2:$B$1001,$A174,Movimientos!$I$2:$I$1001))</f>
        <v/>
      </c>
      <c r="I174" s="10">
        <f>IF($B174="","",IF(COUNTIFS(Movimientos!$B$2:$B$1001,$A174,Movimientos!$N$2:$N$1001,1)=0,N($E174),INDEX(Movimientos!$K$2:$K$1001,MATCH($A174&amp;"|"&amp;COUNTIFS(Movimientos!$B$2:$B$1001,$A174,Movimientos!$N$2:$N$1001,1),Movimientos!$P$2:$P$1001,0))))</f>
        <v/>
      </c>
      <c r="J174" s="10">
        <f>IF($B174="","",ROUND($H174*$I174,2))</f>
        <v/>
      </c>
      <c r="K174" s="11">
        <f>IF(OR($B174="",$G174=""),"",IF($H174&lt;=$G174,"Sí",""))</f>
        <v/>
      </c>
    </row>
    <row r="175" ht="18" customHeight="1">
      <c r="A175" s="6" t="n"/>
      <c r="B175" s="6" t="n"/>
      <c r="C175" s="6" t="n"/>
      <c r="D175" s="7" t="n"/>
      <c r="E175" s="7" t="n"/>
      <c r="F175" s="8" t="n"/>
      <c r="G175" s="8" t="n"/>
      <c r="H175" s="9">
        <f>IF($B175="","",N($F175)+SUMIF(Movimientos!$B$2:$B$1001,$A175,Movimientos!$I$2:$I$1001))</f>
        <v/>
      </c>
      <c r="I175" s="10">
        <f>IF($B175="","",IF(COUNTIFS(Movimientos!$B$2:$B$1001,$A175,Movimientos!$N$2:$N$1001,1)=0,N($E175),INDEX(Movimientos!$K$2:$K$1001,MATCH($A175&amp;"|"&amp;COUNTIFS(Movimientos!$B$2:$B$1001,$A175,Movimientos!$N$2:$N$1001,1),Movimientos!$P$2:$P$1001,0))))</f>
        <v/>
      </c>
      <c r="J175" s="10">
        <f>IF($B175="","",ROUND($H175*$I175,2))</f>
        <v/>
      </c>
      <c r="K175" s="11">
        <f>IF(OR($B175="",$G175=""),"",IF($H175&lt;=$G175,"Sí",""))</f>
        <v/>
      </c>
    </row>
    <row r="176" ht="18" customHeight="1">
      <c r="A176" s="6" t="n"/>
      <c r="B176" s="6" t="n"/>
      <c r="C176" s="6" t="n"/>
      <c r="D176" s="7" t="n"/>
      <c r="E176" s="7" t="n"/>
      <c r="F176" s="8" t="n"/>
      <c r="G176" s="8" t="n"/>
      <c r="H176" s="9">
        <f>IF($B176="","",N($F176)+SUMIF(Movimientos!$B$2:$B$1001,$A176,Movimientos!$I$2:$I$1001))</f>
        <v/>
      </c>
      <c r="I176" s="10">
        <f>IF($B176="","",IF(COUNTIFS(Movimientos!$B$2:$B$1001,$A176,Movimientos!$N$2:$N$1001,1)=0,N($E176),INDEX(Movimientos!$K$2:$K$1001,MATCH($A176&amp;"|"&amp;COUNTIFS(Movimientos!$B$2:$B$1001,$A176,Movimientos!$N$2:$N$1001,1),Movimientos!$P$2:$P$1001,0))))</f>
        <v/>
      </c>
      <c r="J176" s="10">
        <f>IF($B176="","",ROUND($H176*$I176,2))</f>
        <v/>
      </c>
      <c r="K176" s="11">
        <f>IF(OR($B176="",$G176=""),"",IF($H176&lt;=$G176,"Sí",""))</f>
        <v/>
      </c>
    </row>
    <row r="177" ht="18" customHeight="1">
      <c r="A177" s="6" t="n"/>
      <c r="B177" s="6" t="n"/>
      <c r="C177" s="6" t="n"/>
      <c r="D177" s="7" t="n"/>
      <c r="E177" s="7" t="n"/>
      <c r="F177" s="8" t="n"/>
      <c r="G177" s="8" t="n"/>
      <c r="H177" s="9">
        <f>IF($B177="","",N($F177)+SUMIF(Movimientos!$B$2:$B$1001,$A177,Movimientos!$I$2:$I$1001))</f>
        <v/>
      </c>
      <c r="I177" s="10">
        <f>IF($B177="","",IF(COUNTIFS(Movimientos!$B$2:$B$1001,$A177,Movimientos!$N$2:$N$1001,1)=0,N($E177),INDEX(Movimientos!$K$2:$K$1001,MATCH($A177&amp;"|"&amp;COUNTIFS(Movimientos!$B$2:$B$1001,$A177,Movimientos!$N$2:$N$1001,1),Movimientos!$P$2:$P$1001,0))))</f>
        <v/>
      </c>
      <c r="J177" s="10">
        <f>IF($B177="","",ROUND($H177*$I177,2))</f>
        <v/>
      </c>
      <c r="K177" s="11">
        <f>IF(OR($B177="",$G177=""),"",IF($H177&lt;=$G177,"Sí",""))</f>
        <v/>
      </c>
    </row>
    <row r="178" ht="18" customHeight="1">
      <c r="A178" s="6" t="n"/>
      <c r="B178" s="6" t="n"/>
      <c r="C178" s="6" t="n"/>
      <c r="D178" s="7" t="n"/>
      <c r="E178" s="7" t="n"/>
      <c r="F178" s="8" t="n"/>
      <c r="G178" s="8" t="n"/>
      <c r="H178" s="9">
        <f>IF($B178="","",N($F178)+SUMIF(Movimientos!$B$2:$B$1001,$A178,Movimientos!$I$2:$I$1001))</f>
        <v/>
      </c>
      <c r="I178" s="10">
        <f>IF($B178="","",IF(COUNTIFS(Movimientos!$B$2:$B$1001,$A178,Movimientos!$N$2:$N$1001,1)=0,N($E178),INDEX(Movimientos!$K$2:$K$1001,MATCH($A178&amp;"|"&amp;COUNTIFS(Movimientos!$B$2:$B$1001,$A178,Movimientos!$N$2:$N$1001,1),Movimientos!$P$2:$P$1001,0))))</f>
        <v/>
      </c>
      <c r="J178" s="10">
        <f>IF($B178="","",ROUND($H178*$I178,2))</f>
        <v/>
      </c>
      <c r="K178" s="11">
        <f>IF(OR($B178="",$G178=""),"",IF($H178&lt;=$G178,"Sí",""))</f>
        <v/>
      </c>
    </row>
    <row r="179" ht="18" customHeight="1">
      <c r="A179" s="6" t="n"/>
      <c r="B179" s="6" t="n"/>
      <c r="C179" s="6" t="n"/>
      <c r="D179" s="7" t="n"/>
      <c r="E179" s="7" t="n"/>
      <c r="F179" s="8" t="n"/>
      <c r="G179" s="8" t="n"/>
      <c r="H179" s="9">
        <f>IF($B179="","",N($F179)+SUMIF(Movimientos!$B$2:$B$1001,$A179,Movimientos!$I$2:$I$1001))</f>
        <v/>
      </c>
      <c r="I179" s="10">
        <f>IF($B179="","",IF(COUNTIFS(Movimientos!$B$2:$B$1001,$A179,Movimientos!$N$2:$N$1001,1)=0,N($E179),INDEX(Movimientos!$K$2:$K$1001,MATCH($A179&amp;"|"&amp;COUNTIFS(Movimientos!$B$2:$B$1001,$A179,Movimientos!$N$2:$N$1001,1),Movimientos!$P$2:$P$1001,0))))</f>
        <v/>
      </c>
      <c r="J179" s="10">
        <f>IF($B179="","",ROUND($H179*$I179,2))</f>
        <v/>
      </c>
      <c r="K179" s="11">
        <f>IF(OR($B179="",$G179=""),"",IF($H179&lt;=$G179,"Sí",""))</f>
        <v/>
      </c>
    </row>
    <row r="180" ht="18" customHeight="1">
      <c r="A180" s="6" t="n"/>
      <c r="B180" s="6" t="n"/>
      <c r="C180" s="6" t="n"/>
      <c r="D180" s="7" t="n"/>
      <c r="E180" s="7" t="n"/>
      <c r="F180" s="8" t="n"/>
      <c r="G180" s="8" t="n"/>
      <c r="H180" s="9">
        <f>IF($B180="","",N($F180)+SUMIF(Movimientos!$B$2:$B$1001,$A180,Movimientos!$I$2:$I$1001))</f>
        <v/>
      </c>
      <c r="I180" s="10">
        <f>IF($B180="","",IF(COUNTIFS(Movimientos!$B$2:$B$1001,$A180,Movimientos!$N$2:$N$1001,1)=0,N($E180),INDEX(Movimientos!$K$2:$K$1001,MATCH($A180&amp;"|"&amp;COUNTIFS(Movimientos!$B$2:$B$1001,$A180,Movimientos!$N$2:$N$1001,1),Movimientos!$P$2:$P$1001,0))))</f>
        <v/>
      </c>
      <c r="J180" s="10">
        <f>IF($B180="","",ROUND($H180*$I180,2))</f>
        <v/>
      </c>
      <c r="K180" s="11">
        <f>IF(OR($B180="",$G180=""),"",IF($H180&lt;=$G180,"Sí",""))</f>
        <v/>
      </c>
    </row>
    <row r="181" ht="18" customHeight="1">
      <c r="A181" s="6" t="n"/>
      <c r="B181" s="6" t="n"/>
      <c r="C181" s="6" t="n"/>
      <c r="D181" s="7" t="n"/>
      <c r="E181" s="7" t="n"/>
      <c r="F181" s="8" t="n"/>
      <c r="G181" s="8" t="n"/>
      <c r="H181" s="9">
        <f>IF($B181="","",N($F181)+SUMIF(Movimientos!$B$2:$B$1001,$A181,Movimientos!$I$2:$I$1001))</f>
        <v/>
      </c>
      <c r="I181" s="10">
        <f>IF($B181="","",IF(COUNTIFS(Movimientos!$B$2:$B$1001,$A181,Movimientos!$N$2:$N$1001,1)=0,N($E181),INDEX(Movimientos!$K$2:$K$1001,MATCH($A181&amp;"|"&amp;COUNTIFS(Movimientos!$B$2:$B$1001,$A181,Movimientos!$N$2:$N$1001,1),Movimientos!$P$2:$P$1001,0))))</f>
        <v/>
      </c>
      <c r="J181" s="10">
        <f>IF($B181="","",ROUND($H181*$I181,2))</f>
        <v/>
      </c>
      <c r="K181" s="11">
        <f>IF(OR($B181="",$G181=""),"",IF($H181&lt;=$G181,"Sí",""))</f>
        <v/>
      </c>
    </row>
    <row r="182" ht="18" customHeight="1">
      <c r="A182" s="6" t="n"/>
      <c r="B182" s="6" t="n"/>
      <c r="C182" s="6" t="n"/>
      <c r="D182" s="7" t="n"/>
      <c r="E182" s="7" t="n"/>
      <c r="F182" s="8" t="n"/>
      <c r="G182" s="8" t="n"/>
      <c r="H182" s="9">
        <f>IF($B182="","",N($F182)+SUMIF(Movimientos!$B$2:$B$1001,$A182,Movimientos!$I$2:$I$1001))</f>
        <v/>
      </c>
      <c r="I182" s="10">
        <f>IF($B182="","",IF(COUNTIFS(Movimientos!$B$2:$B$1001,$A182,Movimientos!$N$2:$N$1001,1)=0,N($E182),INDEX(Movimientos!$K$2:$K$1001,MATCH($A182&amp;"|"&amp;COUNTIFS(Movimientos!$B$2:$B$1001,$A182,Movimientos!$N$2:$N$1001,1),Movimientos!$P$2:$P$1001,0))))</f>
        <v/>
      </c>
      <c r="J182" s="10">
        <f>IF($B182="","",ROUND($H182*$I182,2))</f>
        <v/>
      </c>
      <c r="K182" s="11">
        <f>IF(OR($B182="",$G182=""),"",IF($H182&lt;=$G182,"Sí",""))</f>
        <v/>
      </c>
    </row>
    <row r="183" ht="18" customHeight="1">
      <c r="A183" s="6" t="n"/>
      <c r="B183" s="6" t="n"/>
      <c r="C183" s="6" t="n"/>
      <c r="D183" s="7" t="n"/>
      <c r="E183" s="7" t="n"/>
      <c r="F183" s="8" t="n"/>
      <c r="G183" s="8" t="n"/>
      <c r="H183" s="9">
        <f>IF($B183="","",N($F183)+SUMIF(Movimientos!$B$2:$B$1001,$A183,Movimientos!$I$2:$I$1001))</f>
        <v/>
      </c>
      <c r="I183" s="10">
        <f>IF($B183="","",IF(COUNTIFS(Movimientos!$B$2:$B$1001,$A183,Movimientos!$N$2:$N$1001,1)=0,N($E183),INDEX(Movimientos!$K$2:$K$1001,MATCH($A183&amp;"|"&amp;COUNTIFS(Movimientos!$B$2:$B$1001,$A183,Movimientos!$N$2:$N$1001,1),Movimientos!$P$2:$P$1001,0))))</f>
        <v/>
      </c>
      <c r="J183" s="10">
        <f>IF($B183="","",ROUND($H183*$I183,2))</f>
        <v/>
      </c>
      <c r="K183" s="11">
        <f>IF(OR($B183="",$G183=""),"",IF($H183&lt;=$G183,"Sí",""))</f>
        <v/>
      </c>
    </row>
    <row r="184" ht="18" customHeight="1">
      <c r="A184" s="6" t="n"/>
      <c r="B184" s="6" t="n"/>
      <c r="C184" s="6" t="n"/>
      <c r="D184" s="7" t="n"/>
      <c r="E184" s="7" t="n"/>
      <c r="F184" s="8" t="n"/>
      <c r="G184" s="8" t="n"/>
      <c r="H184" s="9">
        <f>IF($B184="","",N($F184)+SUMIF(Movimientos!$B$2:$B$1001,$A184,Movimientos!$I$2:$I$1001))</f>
        <v/>
      </c>
      <c r="I184" s="10">
        <f>IF($B184="","",IF(COUNTIFS(Movimientos!$B$2:$B$1001,$A184,Movimientos!$N$2:$N$1001,1)=0,N($E184),INDEX(Movimientos!$K$2:$K$1001,MATCH($A184&amp;"|"&amp;COUNTIFS(Movimientos!$B$2:$B$1001,$A184,Movimientos!$N$2:$N$1001,1),Movimientos!$P$2:$P$1001,0))))</f>
        <v/>
      </c>
      <c r="J184" s="10">
        <f>IF($B184="","",ROUND($H184*$I184,2))</f>
        <v/>
      </c>
      <c r="K184" s="11">
        <f>IF(OR($B184="",$G184=""),"",IF($H184&lt;=$G184,"Sí",""))</f>
        <v/>
      </c>
    </row>
    <row r="185" ht="18" customHeight="1">
      <c r="A185" s="6" t="n"/>
      <c r="B185" s="6" t="n"/>
      <c r="C185" s="6" t="n"/>
      <c r="D185" s="7" t="n"/>
      <c r="E185" s="7" t="n"/>
      <c r="F185" s="8" t="n"/>
      <c r="G185" s="8" t="n"/>
      <c r="H185" s="9">
        <f>IF($B185="","",N($F185)+SUMIF(Movimientos!$B$2:$B$1001,$A185,Movimientos!$I$2:$I$1001))</f>
        <v/>
      </c>
      <c r="I185" s="10">
        <f>IF($B185="","",IF(COUNTIFS(Movimientos!$B$2:$B$1001,$A185,Movimientos!$N$2:$N$1001,1)=0,N($E185),INDEX(Movimientos!$K$2:$K$1001,MATCH($A185&amp;"|"&amp;COUNTIFS(Movimientos!$B$2:$B$1001,$A185,Movimientos!$N$2:$N$1001,1),Movimientos!$P$2:$P$1001,0))))</f>
        <v/>
      </c>
      <c r="J185" s="10">
        <f>IF($B185="","",ROUND($H185*$I185,2))</f>
        <v/>
      </c>
      <c r="K185" s="11">
        <f>IF(OR($B185="",$G185=""),"",IF($H185&lt;=$G185,"Sí",""))</f>
        <v/>
      </c>
    </row>
    <row r="186" ht="18" customHeight="1">
      <c r="A186" s="6" t="n"/>
      <c r="B186" s="6" t="n"/>
      <c r="C186" s="6" t="n"/>
      <c r="D186" s="7" t="n"/>
      <c r="E186" s="7" t="n"/>
      <c r="F186" s="8" t="n"/>
      <c r="G186" s="8" t="n"/>
      <c r="H186" s="9">
        <f>IF($B186="","",N($F186)+SUMIF(Movimientos!$B$2:$B$1001,$A186,Movimientos!$I$2:$I$1001))</f>
        <v/>
      </c>
      <c r="I186" s="10">
        <f>IF($B186="","",IF(COUNTIFS(Movimientos!$B$2:$B$1001,$A186,Movimientos!$N$2:$N$1001,1)=0,N($E186),INDEX(Movimientos!$K$2:$K$1001,MATCH($A186&amp;"|"&amp;COUNTIFS(Movimientos!$B$2:$B$1001,$A186,Movimientos!$N$2:$N$1001,1),Movimientos!$P$2:$P$1001,0))))</f>
        <v/>
      </c>
      <c r="J186" s="10">
        <f>IF($B186="","",ROUND($H186*$I186,2))</f>
        <v/>
      </c>
      <c r="K186" s="11">
        <f>IF(OR($B186="",$G186=""),"",IF($H186&lt;=$G186,"Sí",""))</f>
        <v/>
      </c>
    </row>
    <row r="187" ht="18" customHeight="1">
      <c r="A187" s="6" t="n"/>
      <c r="B187" s="6" t="n"/>
      <c r="C187" s="6" t="n"/>
      <c r="D187" s="7" t="n"/>
      <c r="E187" s="7" t="n"/>
      <c r="F187" s="8" t="n"/>
      <c r="G187" s="8" t="n"/>
      <c r="H187" s="9">
        <f>IF($B187="","",N($F187)+SUMIF(Movimientos!$B$2:$B$1001,$A187,Movimientos!$I$2:$I$1001))</f>
        <v/>
      </c>
      <c r="I187" s="10">
        <f>IF($B187="","",IF(COUNTIFS(Movimientos!$B$2:$B$1001,$A187,Movimientos!$N$2:$N$1001,1)=0,N($E187),INDEX(Movimientos!$K$2:$K$1001,MATCH($A187&amp;"|"&amp;COUNTIFS(Movimientos!$B$2:$B$1001,$A187,Movimientos!$N$2:$N$1001,1),Movimientos!$P$2:$P$1001,0))))</f>
        <v/>
      </c>
      <c r="J187" s="10">
        <f>IF($B187="","",ROUND($H187*$I187,2))</f>
        <v/>
      </c>
      <c r="K187" s="11">
        <f>IF(OR($B187="",$G187=""),"",IF($H187&lt;=$G187,"Sí",""))</f>
        <v/>
      </c>
    </row>
    <row r="188" ht="18" customHeight="1">
      <c r="A188" s="6" t="n"/>
      <c r="B188" s="6" t="n"/>
      <c r="C188" s="6" t="n"/>
      <c r="D188" s="7" t="n"/>
      <c r="E188" s="7" t="n"/>
      <c r="F188" s="8" t="n"/>
      <c r="G188" s="8" t="n"/>
      <c r="H188" s="9">
        <f>IF($B188="","",N($F188)+SUMIF(Movimientos!$B$2:$B$1001,$A188,Movimientos!$I$2:$I$1001))</f>
        <v/>
      </c>
      <c r="I188" s="10">
        <f>IF($B188="","",IF(COUNTIFS(Movimientos!$B$2:$B$1001,$A188,Movimientos!$N$2:$N$1001,1)=0,N($E188),INDEX(Movimientos!$K$2:$K$1001,MATCH($A188&amp;"|"&amp;COUNTIFS(Movimientos!$B$2:$B$1001,$A188,Movimientos!$N$2:$N$1001,1),Movimientos!$P$2:$P$1001,0))))</f>
        <v/>
      </c>
      <c r="J188" s="10">
        <f>IF($B188="","",ROUND($H188*$I188,2))</f>
        <v/>
      </c>
      <c r="K188" s="11">
        <f>IF(OR($B188="",$G188=""),"",IF($H188&lt;=$G188,"Sí",""))</f>
        <v/>
      </c>
    </row>
    <row r="189" ht="18" customHeight="1">
      <c r="A189" s="6" t="n"/>
      <c r="B189" s="6" t="n"/>
      <c r="C189" s="6" t="n"/>
      <c r="D189" s="7" t="n"/>
      <c r="E189" s="7" t="n"/>
      <c r="F189" s="8" t="n"/>
      <c r="G189" s="8" t="n"/>
      <c r="H189" s="9">
        <f>IF($B189="","",N($F189)+SUMIF(Movimientos!$B$2:$B$1001,$A189,Movimientos!$I$2:$I$1001))</f>
        <v/>
      </c>
      <c r="I189" s="10">
        <f>IF($B189="","",IF(COUNTIFS(Movimientos!$B$2:$B$1001,$A189,Movimientos!$N$2:$N$1001,1)=0,N($E189),INDEX(Movimientos!$K$2:$K$1001,MATCH($A189&amp;"|"&amp;COUNTIFS(Movimientos!$B$2:$B$1001,$A189,Movimientos!$N$2:$N$1001,1),Movimientos!$P$2:$P$1001,0))))</f>
        <v/>
      </c>
      <c r="J189" s="10">
        <f>IF($B189="","",ROUND($H189*$I189,2))</f>
        <v/>
      </c>
      <c r="K189" s="11">
        <f>IF(OR($B189="",$G189=""),"",IF($H189&lt;=$G189,"Sí",""))</f>
        <v/>
      </c>
    </row>
    <row r="190" ht="18" customHeight="1">
      <c r="A190" s="6" t="n"/>
      <c r="B190" s="6" t="n"/>
      <c r="C190" s="6" t="n"/>
      <c r="D190" s="7" t="n"/>
      <c r="E190" s="7" t="n"/>
      <c r="F190" s="8" t="n"/>
      <c r="G190" s="8" t="n"/>
      <c r="H190" s="9">
        <f>IF($B190="","",N($F190)+SUMIF(Movimientos!$B$2:$B$1001,$A190,Movimientos!$I$2:$I$1001))</f>
        <v/>
      </c>
      <c r="I190" s="10">
        <f>IF($B190="","",IF(COUNTIFS(Movimientos!$B$2:$B$1001,$A190,Movimientos!$N$2:$N$1001,1)=0,N($E190),INDEX(Movimientos!$K$2:$K$1001,MATCH($A190&amp;"|"&amp;COUNTIFS(Movimientos!$B$2:$B$1001,$A190,Movimientos!$N$2:$N$1001,1),Movimientos!$P$2:$P$1001,0))))</f>
        <v/>
      </c>
      <c r="J190" s="10">
        <f>IF($B190="","",ROUND($H190*$I190,2))</f>
        <v/>
      </c>
      <c r="K190" s="11">
        <f>IF(OR($B190="",$G190=""),"",IF($H190&lt;=$G190,"Sí",""))</f>
        <v/>
      </c>
    </row>
    <row r="191" ht="18" customHeight="1">
      <c r="A191" s="6" t="n"/>
      <c r="B191" s="6" t="n"/>
      <c r="C191" s="6" t="n"/>
      <c r="D191" s="7" t="n"/>
      <c r="E191" s="7" t="n"/>
      <c r="F191" s="8" t="n"/>
      <c r="G191" s="8" t="n"/>
      <c r="H191" s="9">
        <f>IF($B191="","",N($F191)+SUMIF(Movimientos!$B$2:$B$1001,$A191,Movimientos!$I$2:$I$1001))</f>
        <v/>
      </c>
      <c r="I191" s="10">
        <f>IF($B191="","",IF(COUNTIFS(Movimientos!$B$2:$B$1001,$A191,Movimientos!$N$2:$N$1001,1)=0,N($E191),INDEX(Movimientos!$K$2:$K$1001,MATCH($A191&amp;"|"&amp;COUNTIFS(Movimientos!$B$2:$B$1001,$A191,Movimientos!$N$2:$N$1001,1),Movimientos!$P$2:$P$1001,0))))</f>
        <v/>
      </c>
      <c r="J191" s="10">
        <f>IF($B191="","",ROUND($H191*$I191,2))</f>
        <v/>
      </c>
      <c r="K191" s="11">
        <f>IF(OR($B191="",$G191=""),"",IF($H191&lt;=$G191,"Sí",""))</f>
        <v/>
      </c>
    </row>
    <row r="192" ht="18" customHeight="1">
      <c r="A192" s="6" t="n"/>
      <c r="B192" s="6" t="n"/>
      <c r="C192" s="6" t="n"/>
      <c r="D192" s="7" t="n"/>
      <c r="E192" s="7" t="n"/>
      <c r="F192" s="8" t="n"/>
      <c r="G192" s="8" t="n"/>
      <c r="H192" s="9">
        <f>IF($B192="","",N($F192)+SUMIF(Movimientos!$B$2:$B$1001,$A192,Movimientos!$I$2:$I$1001))</f>
        <v/>
      </c>
      <c r="I192" s="10">
        <f>IF($B192="","",IF(COUNTIFS(Movimientos!$B$2:$B$1001,$A192,Movimientos!$N$2:$N$1001,1)=0,N($E192),INDEX(Movimientos!$K$2:$K$1001,MATCH($A192&amp;"|"&amp;COUNTIFS(Movimientos!$B$2:$B$1001,$A192,Movimientos!$N$2:$N$1001,1),Movimientos!$P$2:$P$1001,0))))</f>
        <v/>
      </c>
      <c r="J192" s="10">
        <f>IF($B192="","",ROUND($H192*$I192,2))</f>
        <v/>
      </c>
      <c r="K192" s="11">
        <f>IF(OR($B192="",$G192=""),"",IF($H192&lt;=$G192,"Sí",""))</f>
        <v/>
      </c>
    </row>
    <row r="193" ht="18" customHeight="1">
      <c r="A193" s="6" t="n"/>
      <c r="B193" s="6" t="n"/>
      <c r="C193" s="6" t="n"/>
      <c r="D193" s="7" t="n"/>
      <c r="E193" s="7" t="n"/>
      <c r="F193" s="8" t="n"/>
      <c r="G193" s="8" t="n"/>
      <c r="H193" s="9">
        <f>IF($B193="","",N($F193)+SUMIF(Movimientos!$B$2:$B$1001,$A193,Movimientos!$I$2:$I$1001))</f>
        <v/>
      </c>
      <c r="I193" s="10">
        <f>IF($B193="","",IF(COUNTIFS(Movimientos!$B$2:$B$1001,$A193,Movimientos!$N$2:$N$1001,1)=0,N($E193),INDEX(Movimientos!$K$2:$K$1001,MATCH($A193&amp;"|"&amp;COUNTIFS(Movimientos!$B$2:$B$1001,$A193,Movimientos!$N$2:$N$1001,1),Movimientos!$P$2:$P$1001,0))))</f>
        <v/>
      </c>
      <c r="J193" s="10">
        <f>IF($B193="","",ROUND($H193*$I193,2))</f>
        <v/>
      </c>
      <c r="K193" s="11">
        <f>IF(OR($B193="",$G193=""),"",IF($H193&lt;=$G193,"Sí",""))</f>
        <v/>
      </c>
    </row>
    <row r="194" ht="18" customHeight="1">
      <c r="A194" s="6" t="n"/>
      <c r="B194" s="6" t="n"/>
      <c r="C194" s="6" t="n"/>
      <c r="D194" s="7" t="n"/>
      <c r="E194" s="7" t="n"/>
      <c r="F194" s="8" t="n"/>
      <c r="G194" s="8" t="n"/>
      <c r="H194" s="9">
        <f>IF($B194="","",N($F194)+SUMIF(Movimientos!$B$2:$B$1001,$A194,Movimientos!$I$2:$I$1001))</f>
        <v/>
      </c>
      <c r="I194" s="10">
        <f>IF($B194="","",IF(COUNTIFS(Movimientos!$B$2:$B$1001,$A194,Movimientos!$N$2:$N$1001,1)=0,N($E194),INDEX(Movimientos!$K$2:$K$1001,MATCH($A194&amp;"|"&amp;COUNTIFS(Movimientos!$B$2:$B$1001,$A194,Movimientos!$N$2:$N$1001,1),Movimientos!$P$2:$P$1001,0))))</f>
        <v/>
      </c>
      <c r="J194" s="10">
        <f>IF($B194="","",ROUND($H194*$I194,2))</f>
        <v/>
      </c>
      <c r="K194" s="11">
        <f>IF(OR($B194="",$G194=""),"",IF($H194&lt;=$G194,"Sí",""))</f>
        <v/>
      </c>
    </row>
    <row r="195" ht="18" customHeight="1">
      <c r="A195" s="6" t="n"/>
      <c r="B195" s="6" t="n"/>
      <c r="C195" s="6" t="n"/>
      <c r="D195" s="7" t="n"/>
      <c r="E195" s="7" t="n"/>
      <c r="F195" s="8" t="n"/>
      <c r="G195" s="8" t="n"/>
      <c r="H195" s="9">
        <f>IF($B195="","",N($F195)+SUMIF(Movimientos!$B$2:$B$1001,$A195,Movimientos!$I$2:$I$1001))</f>
        <v/>
      </c>
      <c r="I195" s="10">
        <f>IF($B195="","",IF(COUNTIFS(Movimientos!$B$2:$B$1001,$A195,Movimientos!$N$2:$N$1001,1)=0,N($E195),INDEX(Movimientos!$K$2:$K$1001,MATCH($A195&amp;"|"&amp;COUNTIFS(Movimientos!$B$2:$B$1001,$A195,Movimientos!$N$2:$N$1001,1),Movimientos!$P$2:$P$1001,0))))</f>
        <v/>
      </c>
      <c r="J195" s="10">
        <f>IF($B195="","",ROUND($H195*$I195,2))</f>
        <v/>
      </c>
      <c r="K195" s="11">
        <f>IF(OR($B195="",$G195=""),"",IF($H195&lt;=$G195,"Sí",""))</f>
        <v/>
      </c>
    </row>
    <row r="196" ht="18" customHeight="1">
      <c r="A196" s="6" t="n"/>
      <c r="B196" s="6" t="n"/>
      <c r="C196" s="6" t="n"/>
      <c r="D196" s="7" t="n"/>
      <c r="E196" s="7" t="n"/>
      <c r="F196" s="8" t="n"/>
      <c r="G196" s="8" t="n"/>
      <c r="H196" s="9">
        <f>IF($B196="","",N($F196)+SUMIF(Movimientos!$B$2:$B$1001,$A196,Movimientos!$I$2:$I$1001))</f>
        <v/>
      </c>
      <c r="I196" s="10">
        <f>IF($B196="","",IF(COUNTIFS(Movimientos!$B$2:$B$1001,$A196,Movimientos!$N$2:$N$1001,1)=0,N($E196),INDEX(Movimientos!$K$2:$K$1001,MATCH($A196&amp;"|"&amp;COUNTIFS(Movimientos!$B$2:$B$1001,$A196,Movimientos!$N$2:$N$1001,1),Movimientos!$P$2:$P$1001,0))))</f>
        <v/>
      </c>
      <c r="J196" s="10">
        <f>IF($B196="","",ROUND($H196*$I196,2))</f>
        <v/>
      </c>
      <c r="K196" s="11">
        <f>IF(OR($B196="",$G196=""),"",IF($H196&lt;=$G196,"Sí",""))</f>
        <v/>
      </c>
    </row>
    <row r="197" ht="18" customHeight="1">
      <c r="A197" s="6" t="n"/>
      <c r="B197" s="6" t="n"/>
      <c r="C197" s="6" t="n"/>
      <c r="D197" s="7" t="n"/>
      <c r="E197" s="7" t="n"/>
      <c r="F197" s="8" t="n"/>
      <c r="G197" s="8" t="n"/>
      <c r="H197" s="9">
        <f>IF($B197="","",N($F197)+SUMIF(Movimientos!$B$2:$B$1001,$A197,Movimientos!$I$2:$I$1001))</f>
        <v/>
      </c>
      <c r="I197" s="10">
        <f>IF($B197="","",IF(COUNTIFS(Movimientos!$B$2:$B$1001,$A197,Movimientos!$N$2:$N$1001,1)=0,N($E197),INDEX(Movimientos!$K$2:$K$1001,MATCH($A197&amp;"|"&amp;COUNTIFS(Movimientos!$B$2:$B$1001,$A197,Movimientos!$N$2:$N$1001,1),Movimientos!$P$2:$P$1001,0))))</f>
        <v/>
      </c>
      <c r="J197" s="10">
        <f>IF($B197="","",ROUND($H197*$I197,2))</f>
        <v/>
      </c>
      <c r="K197" s="11">
        <f>IF(OR($B197="",$G197=""),"",IF($H197&lt;=$G197,"Sí",""))</f>
        <v/>
      </c>
    </row>
    <row r="198" ht="18" customHeight="1">
      <c r="A198" s="6" t="n"/>
      <c r="B198" s="6" t="n"/>
      <c r="C198" s="6" t="n"/>
      <c r="D198" s="7" t="n"/>
      <c r="E198" s="7" t="n"/>
      <c r="F198" s="8" t="n"/>
      <c r="G198" s="8" t="n"/>
      <c r="H198" s="9">
        <f>IF($B198="","",N($F198)+SUMIF(Movimientos!$B$2:$B$1001,$A198,Movimientos!$I$2:$I$1001))</f>
        <v/>
      </c>
      <c r="I198" s="10">
        <f>IF($B198="","",IF(COUNTIFS(Movimientos!$B$2:$B$1001,$A198,Movimientos!$N$2:$N$1001,1)=0,N($E198),INDEX(Movimientos!$K$2:$K$1001,MATCH($A198&amp;"|"&amp;COUNTIFS(Movimientos!$B$2:$B$1001,$A198,Movimientos!$N$2:$N$1001,1),Movimientos!$P$2:$P$1001,0))))</f>
        <v/>
      </c>
      <c r="J198" s="10">
        <f>IF($B198="","",ROUND($H198*$I198,2))</f>
        <v/>
      </c>
      <c r="K198" s="11">
        <f>IF(OR($B198="",$G198=""),"",IF($H198&lt;=$G198,"Sí",""))</f>
        <v/>
      </c>
    </row>
    <row r="199" ht="18" customHeight="1">
      <c r="A199" s="6" t="n"/>
      <c r="B199" s="6" t="n"/>
      <c r="C199" s="6" t="n"/>
      <c r="D199" s="7" t="n"/>
      <c r="E199" s="7" t="n"/>
      <c r="F199" s="8" t="n"/>
      <c r="G199" s="8" t="n"/>
      <c r="H199" s="9">
        <f>IF($B199="","",N($F199)+SUMIF(Movimientos!$B$2:$B$1001,$A199,Movimientos!$I$2:$I$1001))</f>
        <v/>
      </c>
      <c r="I199" s="10">
        <f>IF($B199="","",IF(COUNTIFS(Movimientos!$B$2:$B$1001,$A199,Movimientos!$N$2:$N$1001,1)=0,N($E199),INDEX(Movimientos!$K$2:$K$1001,MATCH($A199&amp;"|"&amp;COUNTIFS(Movimientos!$B$2:$B$1001,$A199,Movimientos!$N$2:$N$1001,1),Movimientos!$P$2:$P$1001,0))))</f>
        <v/>
      </c>
      <c r="J199" s="10">
        <f>IF($B199="","",ROUND($H199*$I199,2))</f>
        <v/>
      </c>
      <c r="K199" s="11">
        <f>IF(OR($B199="",$G199=""),"",IF($H199&lt;=$G199,"Sí",""))</f>
        <v/>
      </c>
    </row>
    <row r="200" ht="18" customHeight="1">
      <c r="A200" s="6" t="n"/>
      <c r="B200" s="6" t="n"/>
      <c r="C200" s="6" t="n"/>
      <c r="D200" s="7" t="n"/>
      <c r="E200" s="7" t="n"/>
      <c r="F200" s="8" t="n"/>
      <c r="G200" s="8" t="n"/>
      <c r="H200" s="9">
        <f>IF($B200="","",N($F200)+SUMIF(Movimientos!$B$2:$B$1001,$A200,Movimientos!$I$2:$I$1001))</f>
        <v/>
      </c>
      <c r="I200" s="10">
        <f>IF($B200="","",IF(COUNTIFS(Movimientos!$B$2:$B$1001,$A200,Movimientos!$N$2:$N$1001,1)=0,N($E200),INDEX(Movimientos!$K$2:$K$1001,MATCH($A200&amp;"|"&amp;COUNTIFS(Movimientos!$B$2:$B$1001,$A200,Movimientos!$N$2:$N$1001,1),Movimientos!$P$2:$P$1001,0))))</f>
        <v/>
      </c>
      <c r="J200" s="10">
        <f>IF($B200="","",ROUND($H200*$I200,2))</f>
        <v/>
      </c>
      <c r="K200" s="11">
        <f>IF(OR($B200="",$G200=""),"",IF($H200&lt;=$G200,"Sí",""))</f>
        <v/>
      </c>
    </row>
    <row r="201" ht="18" customHeight="1">
      <c r="A201" s="6" t="n"/>
      <c r="B201" s="6" t="n"/>
      <c r="C201" s="6" t="n"/>
      <c r="D201" s="7" t="n"/>
      <c r="E201" s="7" t="n"/>
      <c r="F201" s="8" t="n"/>
      <c r="G201" s="8" t="n"/>
      <c r="H201" s="9">
        <f>IF($B201="","",N($F201)+SUMIF(Movimientos!$B$2:$B$1001,$A201,Movimientos!$I$2:$I$1001))</f>
        <v/>
      </c>
      <c r="I201" s="10">
        <f>IF($B201="","",IF(COUNTIFS(Movimientos!$B$2:$B$1001,$A201,Movimientos!$N$2:$N$1001,1)=0,N($E201),INDEX(Movimientos!$K$2:$K$1001,MATCH($A201&amp;"|"&amp;COUNTIFS(Movimientos!$B$2:$B$1001,$A201,Movimientos!$N$2:$N$1001,1),Movimientos!$P$2:$P$1001,0))))</f>
        <v/>
      </c>
      <c r="J201" s="10">
        <f>IF($B201="","",ROUND($H201*$I201,2))</f>
        <v/>
      </c>
      <c r="K201" s="11">
        <f>IF(OR($B201="",$G201=""),"",IF($H201&lt;=$G201,"Sí",""))</f>
        <v/>
      </c>
    </row>
    <row r="202" ht="18" customHeight="1">
      <c r="A202" s="6" t="n"/>
      <c r="B202" s="6" t="n"/>
      <c r="C202" s="6" t="n"/>
      <c r="D202" s="7" t="n"/>
      <c r="E202" s="7" t="n"/>
      <c r="F202" s="8" t="n"/>
      <c r="G202" s="8" t="n"/>
      <c r="H202" s="9">
        <f>IF($B202="","",N($F202)+SUMIF(Movimientos!$B$2:$B$1001,$A202,Movimientos!$I$2:$I$1001))</f>
        <v/>
      </c>
      <c r="I202" s="10">
        <f>IF($B202="","",IF(COUNTIFS(Movimientos!$B$2:$B$1001,$A202,Movimientos!$N$2:$N$1001,1)=0,N($E202),INDEX(Movimientos!$K$2:$K$1001,MATCH($A202&amp;"|"&amp;COUNTIFS(Movimientos!$B$2:$B$1001,$A202,Movimientos!$N$2:$N$1001,1),Movimientos!$P$2:$P$1001,0))))</f>
        <v/>
      </c>
      <c r="J202" s="10">
        <f>IF($B202="","",ROUND($H202*$I202,2))</f>
        <v/>
      </c>
      <c r="K202" s="11">
        <f>IF(OR($B202="",$G202=""),"",IF($H202&lt;=$G202,"Sí",""))</f>
        <v/>
      </c>
    </row>
    <row r="203" ht="18" customHeight="1">
      <c r="A203" s="6" t="n"/>
      <c r="B203" s="6" t="n"/>
      <c r="C203" s="6" t="n"/>
      <c r="D203" s="7" t="n"/>
      <c r="E203" s="7" t="n"/>
      <c r="F203" s="8" t="n"/>
      <c r="G203" s="8" t="n"/>
      <c r="H203" s="9">
        <f>IF($B203="","",N($F203)+SUMIF(Movimientos!$B$2:$B$1001,$A203,Movimientos!$I$2:$I$1001))</f>
        <v/>
      </c>
      <c r="I203" s="10">
        <f>IF($B203="","",IF(COUNTIFS(Movimientos!$B$2:$B$1001,$A203,Movimientos!$N$2:$N$1001,1)=0,N($E203),INDEX(Movimientos!$K$2:$K$1001,MATCH($A203&amp;"|"&amp;COUNTIFS(Movimientos!$B$2:$B$1001,$A203,Movimientos!$N$2:$N$1001,1),Movimientos!$P$2:$P$1001,0))))</f>
        <v/>
      </c>
      <c r="J203" s="10">
        <f>IF($B203="","",ROUND($H203*$I203,2))</f>
        <v/>
      </c>
      <c r="K203" s="11">
        <f>IF(OR($B203="",$G203=""),"",IF($H203&lt;=$G203,"Sí",""))</f>
        <v/>
      </c>
    </row>
    <row r="204" ht="18" customHeight="1">
      <c r="A204" s="6" t="n"/>
      <c r="B204" s="6" t="n"/>
      <c r="C204" s="6" t="n"/>
      <c r="D204" s="7" t="n"/>
      <c r="E204" s="7" t="n"/>
      <c r="F204" s="8" t="n"/>
      <c r="G204" s="8" t="n"/>
      <c r="H204" s="9">
        <f>IF($B204="","",N($F204)+SUMIF(Movimientos!$B$2:$B$1001,$A204,Movimientos!$I$2:$I$1001))</f>
        <v/>
      </c>
      <c r="I204" s="10">
        <f>IF($B204="","",IF(COUNTIFS(Movimientos!$B$2:$B$1001,$A204,Movimientos!$N$2:$N$1001,1)=0,N($E204),INDEX(Movimientos!$K$2:$K$1001,MATCH($A204&amp;"|"&amp;COUNTIFS(Movimientos!$B$2:$B$1001,$A204,Movimientos!$N$2:$N$1001,1),Movimientos!$P$2:$P$1001,0))))</f>
        <v/>
      </c>
      <c r="J204" s="10">
        <f>IF($B204="","",ROUND($H204*$I204,2))</f>
        <v/>
      </c>
      <c r="K204" s="11">
        <f>IF(OR($B204="",$G204=""),"",IF($H204&lt;=$G204,"Sí",""))</f>
        <v/>
      </c>
    </row>
    <row r="205" ht="18" customHeight="1">
      <c r="A205" s="6" t="n"/>
      <c r="B205" s="6" t="n"/>
      <c r="C205" s="6" t="n"/>
      <c r="D205" s="7" t="n"/>
      <c r="E205" s="7" t="n"/>
      <c r="F205" s="8" t="n"/>
      <c r="G205" s="8" t="n"/>
      <c r="H205" s="9">
        <f>IF($B205="","",N($F205)+SUMIF(Movimientos!$B$2:$B$1001,$A205,Movimientos!$I$2:$I$1001))</f>
        <v/>
      </c>
      <c r="I205" s="10">
        <f>IF($B205="","",IF(COUNTIFS(Movimientos!$B$2:$B$1001,$A205,Movimientos!$N$2:$N$1001,1)=0,N($E205),INDEX(Movimientos!$K$2:$K$1001,MATCH($A205&amp;"|"&amp;COUNTIFS(Movimientos!$B$2:$B$1001,$A205,Movimientos!$N$2:$N$1001,1),Movimientos!$P$2:$P$1001,0))))</f>
        <v/>
      </c>
      <c r="J205" s="10">
        <f>IF($B205="","",ROUND($H205*$I205,2))</f>
        <v/>
      </c>
      <c r="K205" s="11">
        <f>IF(OR($B205="",$G205=""),"",IF($H205&lt;=$G205,"Sí",""))</f>
        <v/>
      </c>
    </row>
    <row r="206" ht="18" customHeight="1">
      <c r="A206" s="6" t="n"/>
      <c r="B206" s="6" t="n"/>
      <c r="C206" s="6" t="n"/>
      <c r="D206" s="7" t="n"/>
      <c r="E206" s="7" t="n"/>
      <c r="F206" s="8" t="n"/>
      <c r="G206" s="8" t="n"/>
      <c r="H206" s="9">
        <f>IF($B206="","",N($F206)+SUMIF(Movimientos!$B$2:$B$1001,$A206,Movimientos!$I$2:$I$1001))</f>
        <v/>
      </c>
      <c r="I206" s="10">
        <f>IF($B206="","",IF(COUNTIFS(Movimientos!$B$2:$B$1001,$A206,Movimientos!$N$2:$N$1001,1)=0,N($E206),INDEX(Movimientos!$K$2:$K$1001,MATCH($A206&amp;"|"&amp;COUNTIFS(Movimientos!$B$2:$B$1001,$A206,Movimientos!$N$2:$N$1001,1),Movimientos!$P$2:$P$1001,0))))</f>
        <v/>
      </c>
      <c r="J206" s="10">
        <f>IF($B206="","",ROUND($H206*$I206,2))</f>
        <v/>
      </c>
      <c r="K206" s="11">
        <f>IF(OR($B206="",$G206=""),"",IF($H206&lt;=$G206,"Sí",""))</f>
        <v/>
      </c>
    </row>
    <row r="207" ht="18" customHeight="1">
      <c r="A207" s="6" t="n"/>
      <c r="B207" s="6" t="n"/>
      <c r="C207" s="6" t="n"/>
      <c r="D207" s="7" t="n"/>
      <c r="E207" s="7" t="n"/>
      <c r="F207" s="8" t="n"/>
      <c r="G207" s="8" t="n"/>
      <c r="H207" s="9">
        <f>IF($B207="","",N($F207)+SUMIF(Movimientos!$B$2:$B$1001,$A207,Movimientos!$I$2:$I$1001))</f>
        <v/>
      </c>
      <c r="I207" s="10">
        <f>IF($B207="","",IF(COUNTIFS(Movimientos!$B$2:$B$1001,$A207,Movimientos!$N$2:$N$1001,1)=0,N($E207),INDEX(Movimientos!$K$2:$K$1001,MATCH($A207&amp;"|"&amp;COUNTIFS(Movimientos!$B$2:$B$1001,$A207,Movimientos!$N$2:$N$1001,1),Movimientos!$P$2:$P$1001,0))))</f>
        <v/>
      </c>
      <c r="J207" s="10">
        <f>IF($B207="","",ROUND($H207*$I207,2))</f>
        <v/>
      </c>
      <c r="K207" s="11">
        <f>IF(OR($B207="",$G207=""),"",IF($H207&lt;=$G207,"Sí",""))</f>
        <v/>
      </c>
    </row>
    <row r="208" ht="18" customHeight="1">
      <c r="A208" s="6" t="n"/>
      <c r="B208" s="6" t="n"/>
      <c r="C208" s="6" t="n"/>
      <c r="D208" s="7" t="n"/>
      <c r="E208" s="7" t="n"/>
      <c r="F208" s="8" t="n"/>
      <c r="G208" s="8" t="n"/>
      <c r="H208" s="9">
        <f>IF($B208="","",N($F208)+SUMIF(Movimientos!$B$2:$B$1001,$A208,Movimientos!$I$2:$I$1001))</f>
        <v/>
      </c>
      <c r="I208" s="10">
        <f>IF($B208="","",IF(COUNTIFS(Movimientos!$B$2:$B$1001,$A208,Movimientos!$N$2:$N$1001,1)=0,N($E208),INDEX(Movimientos!$K$2:$K$1001,MATCH($A208&amp;"|"&amp;COUNTIFS(Movimientos!$B$2:$B$1001,$A208,Movimientos!$N$2:$N$1001,1),Movimientos!$P$2:$P$1001,0))))</f>
        <v/>
      </c>
      <c r="J208" s="10">
        <f>IF($B208="","",ROUND($H208*$I208,2))</f>
        <v/>
      </c>
      <c r="K208" s="11">
        <f>IF(OR($B208="",$G208=""),"",IF($H208&lt;=$G208,"Sí",""))</f>
        <v/>
      </c>
    </row>
    <row r="209" ht="18" customHeight="1">
      <c r="A209" s="6" t="n"/>
      <c r="B209" s="6" t="n"/>
      <c r="C209" s="6" t="n"/>
      <c r="D209" s="7" t="n"/>
      <c r="E209" s="7" t="n"/>
      <c r="F209" s="8" t="n"/>
      <c r="G209" s="8" t="n"/>
      <c r="H209" s="9">
        <f>IF($B209="","",N($F209)+SUMIF(Movimientos!$B$2:$B$1001,$A209,Movimientos!$I$2:$I$1001))</f>
        <v/>
      </c>
      <c r="I209" s="10">
        <f>IF($B209="","",IF(COUNTIFS(Movimientos!$B$2:$B$1001,$A209,Movimientos!$N$2:$N$1001,1)=0,N($E209),INDEX(Movimientos!$K$2:$K$1001,MATCH($A209&amp;"|"&amp;COUNTIFS(Movimientos!$B$2:$B$1001,$A209,Movimientos!$N$2:$N$1001,1),Movimientos!$P$2:$P$1001,0))))</f>
        <v/>
      </c>
      <c r="J209" s="10">
        <f>IF($B209="","",ROUND($H209*$I209,2))</f>
        <v/>
      </c>
      <c r="K209" s="11">
        <f>IF(OR($B209="",$G209=""),"",IF($H209&lt;=$G209,"Sí",""))</f>
        <v/>
      </c>
    </row>
    <row r="210" ht="18" customHeight="1">
      <c r="A210" s="6" t="n"/>
      <c r="B210" s="6" t="n"/>
      <c r="C210" s="6" t="n"/>
      <c r="D210" s="7" t="n"/>
      <c r="E210" s="7" t="n"/>
      <c r="F210" s="8" t="n"/>
      <c r="G210" s="8" t="n"/>
      <c r="H210" s="9">
        <f>IF($B210="","",N($F210)+SUMIF(Movimientos!$B$2:$B$1001,$A210,Movimientos!$I$2:$I$1001))</f>
        <v/>
      </c>
      <c r="I210" s="10">
        <f>IF($B210="","",IF(COUNTIFS(Movimientos!$B$2:$B$1001,$A210,Movimientos!$N$2:$N$1001,1)=0,N($E210),INDEX(Movimientos!$K$2:$K$1001,MATCH($A210&amp;"|"&amp;COUNTIFS(Movimientos!$B$2:$B$1001,$A210,Movimientos!$N$2:$N$1001,1),Movimientos!$P$2:$P$1001,0))))</f>
        <v/>
      </c>
      <c r="J210" s="10">
        <f>IF($B210="","",ROUND($H210*$I210,2))</f>
        <v/>
      </c>
      <c r="K210" s="11">
        <f>IF(OR($B210="",$G210=""),"",IF($H210&lt;=$G210,"Sí",""))</f>
        <v/>
      </c>
    </row>
    <row r="211" ht="18" customHeight="1">
      <c r="A211" s="6" t="n"/>
      <c r="B211" s="6" t="n"/>
      <c r="C211" s="6" t="n"/>
      <c r="D211" s="7" t="n"/>
      <c r="E211" s="7" t="n"/>
      <c r="F211" s="8" t="n"/>
      <c r="G211" s="8" t="n"/>
      <c r="H211" s="9">
        <f>IF($B211="","",N($F211)+SUMIF(Movimientos!$B$2:$B$1001,$A211,Movimientos!$I$2:$I$1001))</f>
        <v/>
      </c>
      <c r="I211" s="10">
        <f>IF($B211="","",IF(COUNTIFS(Movimientos!$B$2:$B$1001,$A211,Movimientos!$N$2:$N$1001,1)=0,N($E211),INDEX(Movimientos!$K$2:$K$1001,MATCH($A211&amp;"|"&amp;COUNTIFS(Movimientos!$B$2:$B$1001,$A211,Movimientos!$N$2:$N$1001,1),Movimientos!$P$2:$P$1001,0))))</f>
        <v/>
      </c>
      <c r="J211" s="10">
        <f>IF($B211="","",ROUND($H211*$I211,2))</f>
        <v/>
      </c>
      <c r="K211" s="11">
        <f>IF(OR($B211="",$G211=""),"",IF($H211&lt;=$G211,"Sí",""))</f>
        <v/>
      </c>
    </row>
    <row r="212" ht="18" customHeight="1">
      <c r="A212" s="6" t="n"/>
      <c r="B212" s="6" t="n"/>
      <c r="C212" s="6" t="n"/>
      <c r="D212" s="7" t="n"/>
      <c r="E212" s="7" t="n"/>
      <c r="F212" s="8" t="n"/>
      <c r="G212" s="8" t="n"/>
      <c r="H212" s="9">
        <f>IF($B212="","",N($F212)+SUMIF(Movimientos!$B$2:$B$1001,$A212,Movimientos!$I$2:$I$1001))</f>
        <v/>
      </c>
      <c r="I212" s="10">
        <f>IF($B212="","",IF(COUNTIFS(Movimientos!$B$2:$B$1001,$A212,Movimientos!$N$2:$N$1001,1)=0,N($E212),INDEX(Movimientos!$K$2:$K$1001,MATCH($A212&amp;"|"&amp;COUNTIFS(Movimientos!$B$2:$B$1001,$A212,Movimientos!$N$2:$N$1001,1),Movimientos!$P$2:$P$1001,0))))</f>
        <v/>
      </c>
      <c r="J212" s="10">
        <f>IF($B212="","",ROUND($H212*$I212,2))</f>
        <v/>
      </c>
      <c r="K212" s="11">
        <f>IF(OR($B212="",$G212=""),"",IF($H212&lt;=$G212,"Sí",""))</f>
        <v/>
      </c>
    </row>
    <row r="213" ht="18" customHeight="1">
      <c r="A213" s="6" t="n"/>
      <c r="B213" s="6" t="n"/>
      <c r="C213" s="6" t="n"/>
      <c r="D213" s="7" t="n"/>
      <c r="E213" s="7" t="n"/>
      <c r="F213" s="8" t="n"/>
      <c r="G213" s="8" t="n"/>
      <c r="H213" s="9">
        <f>IF($B213="","",N($F213)+SUMIF(Movimientos!$B$2:$B$1001,$A213,Movimientos!$I$2:$I$1001))</f>
        <v/>
      </c>
      <c r="I213" s="10">
        <f>IF($B213="","",IF(COUNTIFS(Movimientos!$B$2:$B$1001,$A213,Movimientos!$N$2:$N$1001,1)=0,N($E213),INDEX(Movimientos!$K$2:$K$1001,MATCH($A213&amp;"|"&amp;COUNTIFS(Movimientos!$B$2:$B$1001,$A213,Movimientos!$N$2:$N$1001,1),Movimientos!$P$2:$P$1001,0))))</f>
        <v/>
      </c>
      <c r="J213" s="10">
        <f>IF($B213="","",ROUND($H213*$I213,2))</f>
        <v/>
      </c>
      <c r="K213" s="11">
        <f>IF(OR($B213="",$G213=""),"",IF($H213&lt;=$G213,"Sí",""))</f>
        <v/>
      </c>
    </row>
    <row r="214" ht="18" customHeight="1">
      <c r="A214" s="6" t="n"/>
      <c r="B214" s="6" t="n"/>
      <c r="C214" s="6" t="n"/>
      <c r="D214" s="7" t="n"/>
      <c r="E214" s="7" t="n"/>
      <c r="F214" s="8" t="n"/>
      <c r="G214" s="8" t="n"/>
      <c r="H214" s="9">
        <f>IF($B214="","",N($F214)+SUMIF(Movimientos!$B$2:$B$1001,$A214,Movimientos!$I$2:$I$1001))</f>
        <v/>
      </c>
      <c r="I214" s="10">
        <f>IF($B214="","",IF(COUNTIFS(Movimientos!$B$2:$B$1001,$A214,Movimientos!$N$2:$N$1001,1)=0,N($E214),INDEX(Movimientos!$K$2:$K$1001,MATCH($A214&amp;"|"&amp;COUNTIFS(Movimientos!$B$2:$B$1001,$A214,Movimientos!$N$2:$N$1001,1),Movimientos!$P$2:$P$1001,0))))</f>
        <v/>
      </c>
      <c r="J214" s="10">
        <f>IF($B214="","",ROUND($H214*$I214,2))</f>
        <v/>
      </c>
      <c r="K214" s="11">
        <f>IF(OR($B214="",$G214=""),"",IF($H214&lt;=$G214,"Sí",""))</f>
        <v/>
      </c>
    </row>
    <row r="215" ht="18" customHeight="1">
      <c r="A215" s="6" t="n"/>
      <c r="B215" s="6" t="n"/>
      <c r="C215" s="6" t="n"/>
      <c r="D215" s="7" t="n"/>
      <c r="E215" s="7" t="n"/>
      <c r="F215" s="8" t="n"/>
      <c r="G215" s="8" t="n"/>
      <c r="H215" s="9">
        <f>IF($B215="","",N($F215)+SUMIF(Movimientos!$B$2:$B$1001,$A215,Movimientos!$I$2:$I$1001))</f>
        <v/>
      </c>
      <c r="I215" s="10">
        <f>IF($B215="","",IF(COUNTIFS(Movimientos!$B$2:$B$1001,$A215,Movimientos!$N$2:$N$1001,1)=0,N($E215),INDEX(Movimientos!$K$2:$K$1001,MATCH($A215&amp;"|"&amp;COUNTIFS(Movimientos!$B$2:$B$1001,$A215,Movimientos!$N$2:$N$1001,1),Movimientos!$P$2:$P$1001,0))))</f>
        <v/>
      </c>
      <c r="J215" s="10">
        <f>IF($B215="","",ROUND($H215*$I215,2))</f>
        <v/>
      </c>
      <c r="K215" s="11">
        <f>IF(OR($B215="",$G215=""),"",IF($H215&lt;=$G215,"Sí",""))</f>
        <v/>
      </c>
    </row>
    <row r="216" ht="18" customHeight="1">
      <c r="A216" s="6" t="n"/>
      <c r="B216" s="6" t="n"/>
      <c r="C216" s="6" t="n"/>
      <c r="D216" s="7" t="n"/>
      <c r="E216" s="7" t="n"/>
      <c r="F216" s="8" t="n"/>
      <c r="G216" s="8" t="n"/>
      <c r="H216" s="9">
        <f>IF($B216="","",N($F216)+SUMIF(Movimientos!$B$2:$B$1001,$A216,Movimientos!$I$2:$I$1001))</f>
        <v/>
      </c>
      <c r="I216" s="10">
        <f>IF($B216="","",IF(COUNTIFS(Movimientos!$B$2:$B$1001,$A216,Movimientos!$N$2:$N$1001,1)=0,N($E216),INDEX(Movimientos!$K$2:$K$1001,MATCH($A216&amp;"|"&amp;COUNTIFS(Movimientos!$B$2:$B$1001,$A216,Movimientos!$N$2:$N$1001,1),Movimientos!$P$2:$P$1001,0))))</f>
        <v/>
      </c>
      <c r="J216" s="10">
        <f>IF($B216="","",ROUND($H216*$I216,2))</f>
        <v/>
      </c>
      <c r="K216" s="11">
        <f>IF(OR($B216="",$G216=""),"",IF($H216&lt;=$G216,"Sí",""))</f>
        <v/>
      </c>
    </row>
    <row r="217" ht="18" customHeight="1">
      <c r="A217" s="6" t="n"/>
      <c r="B217" s="6" t="n"/>
      <c r="C217" s="6" t="n"/>
      <c r="D217" s="7" t="n"/>
      <c r="E217" s="7" t="n"/>
      <c r="F217" s="8" t="n"/>
      <c r="G217" s="8" t="n"/>
      <c r="H217" s="9">
        <f>IF($B217="","",N($F217)+SUMIF(Movimientos!$B$2:$B$1001,$A217,Movimientos!$I$2:$I$1001))</f>
        <v/>
      </c>
      <c r="I217" s="10">
        <f>IF($B217="","",IF(COUNTIFS(Movimientos!$B$2:$B$1001,$A217,Movimientos!$N$2:$N$1001,1)=0,N($E217),INDEX(Movimientos!$K$2:$K$1001,MATCH($A217&amp;"|"&amp;COUNTIFS(Movimientos!$B$2:$B$1001,$A217,Movimientos!$N$2:$N$1001,1),Movimientos!$P$2:$P$1001,0))))</f>
        <v/>
      </c>
      <c r="J217" s="10">
        <f>IF($B217="","",ROUND($H217*$I217,2))</f>
        <v/>
      </c>
      <c r="K217" s="11">
        <f>IF(OR($B217="",$G217=""),"",IF($H217&lt;=$G217,"Sí",""))</f>
        <v/>
      </c>
    </row>
    <row r="218" ht="18" customHeight="1">
      <c r="A218" s="6" t="n"/>
      <c r="B218" s="6" t="n"/>
      <c r="C218" s="6" t="n"/>
      <c r="D218" s="7" t="n"/>
      <c r="E218" s="7" t="n"/>
      <c r="F218" s="8" t="n"/>
      <c r="G218" s="8" t="n"/>
      <c r="H218" s="9">
        <f>IF($B218="","",N($F218)+SUMIF(Movimientos!$B$2:$B$1001,$A218,Movimientos!$I$2:$I$1001))</f>
        <v/>
      </c>
      <c r="I218" s="10">
        <f>IF($B218="","",IF(COUNTIFS(Movimientos!$B$2:$B$1001,$A218,Movimientos!$N$2:$N$1001,1)=0,N($E218),INDEX(Movimientos!$K$2:$K$1001,MATCH($A218&amp;"|"&amp;COUNTIFS(Movimientos!$B$2:$B$1001,$A218,Movimientos!$N$2:$N$1001,1),Movimientos!$P$2:$P$1001,0))))</f>
        <v/>
      </c>
      <c r="J218" s="10">
        <f>IF($B218="","",ROUND($H218*$I218,2))</f>
        <v/>
      </c>
      <c r="K218" s="11">
        <f>IF(OR($B218="",$G218=""),"",IF($H218&lt;=$G218,"Sí",""))</f>
        <v/>
      </c>
    </row>
    <row r="219" ht="18" customHeight="1">
      <c r="A219" s="6" t="n"/>
      <c r="B219" s="6" t="n"/>
      <c r="C219" s="6" t="n"/>
      <c r="D219" s="7" t="n"/>
      <c r="E219" s="7" t="n"/>
      <c r="F219" s="8" t="n"/>
      <c r="G219" s="8" t="n"/>
      <c r="H219" s="9">
        <f>IF($B219="","",N($F219)+SUMIF(Movimientos!$B$2:$B$1001,$A219,Movimientos!$I$2:$I$1001))</f>
        <v/>
      </c>
      <c r="I219" s="10">
        <f>IF($B219="","",IF(COUNTIFS(Movimientos!$B$2:$B$1001,$A219,Movimientos!$N$2:$N$1001,1)=0,N($E219),INDEX(Movimientos!$K$2:$K$1001,MATCH($A219&amp;"|"&amp;COUNTIFS(Movimientos!$B$2:$B$1001,$A219,Movimientos!$N$2:$N$1001,1),Movimientos!$P$2:$P$1001,0))))</f>
        <v/>
      </c>
      <c r="J219" s="10">
        <f>IF($B219="","",ROUND($H219*$I219,2))</f>
        <v/>
      </c>
      <c r="K219" s="11">
        <f>IF(OR($B219="",$G219=""),"",IF($H219&lt;=$G219,"Sí",""))</f>
        <v/>
      </c>
    </row>
    <row r="220" ht="18" customHeight="1">
      <c r="A220" s="6" t="n"/>
      <c r="B220" s="6" t="n"/>
      <c r="C220" s="6" t="n"/>
      <c r="D220" s="7" t="n"/>
      <c r="E220" s="7" t="n"/>
      <c r="F220" s="8" t="n"/>
      <c r="G220" s="8" t="n"/>
      <c r="H220" s="9">
        <f>IF($B220="","",N($F220)+SUMIF(Movimientos!$B$2:$B$1001,$A220,Movimientos!$I$2:$I$1001))</f>
        <v/>
      </c>
      <c r="I220" s="10">
        <f>IF($B220="","",IF(COUNTIFS(Movimientos!$B$2:$B$1001,$A220,Movimientos!$N$2:$N$1001,1)=0,N($E220),INDEX(Movimientos!$K$2:$K$1001,MATCH($A220&amp;"|"&amp;COUNTIFS(Movimientos!$B$2:$B$1001,$A220,Movimientos!$N$2:$N$1001,1),Movimientos!$P$2:$P$1001,0))))</f>
        <v/>
      </c>
      <c r="J220" s="10">
        <f>IF($B220="","",ROUND($H220*$I220,2))</f>
        <v/>
      </c>
      <c r="K220" s="11">
        <f>IF(OR($B220="",$G220=""),"",IF($H220&lt;=$G220,"Sí",""))</f>
        <v/>
      </c>
    </row>
    <row r="221" ht="18" customHeight="1">
      <c r="A221" s="6" t="n"/>
      <c r="B221" s="6" t="n"/>
      <c r="C221" s="6" t="n"/>
      <c r="D221" s="7" t="n"/>
      <c r="E221" s="7" t="n"/>
      <c r="F221" s="8" t="n"/>
      <c r="G221" s="8" t="n"/>
      <c r="H221" s="9">
        <f>IF($B221="","",N($F221)+SUMIF(Movimientos!$B$2:$B$1001,$A221,Movimientos!$I$2:$I$1001))</f>
        <v/>
      </c>
      <c r="I221" s="10">
        <f>IF($B221="","",IF(COUNTIFS(Movimientos!$B$2:$B$1001,$A221,Movimientos!$N$2:$N$1001,1)=0,N($E221),INDEX(Movimientos!$K$2:$K$1001,MATCH($A221&amp;"|"&amp;COUNTIFS(Movimientos!$B$2:$B$1001,$A221,Movimientos!$N$2:$N$1001,1),Movimientos!$P$2:$P$1001,0))))</f>
        <v/>
      </c>
      <c r="J221" s="10">
        <f>IF($B221="","",ROUND($H221*$I221,2))</f>
        <v/>
      </c>
      <c r="K221" s="11">
        <f>IF(OR($B221="",$G221=""),"",IF($H221&lt;=$G221,"Sí",""))</f>
        <v/>
      </c>
    </row>
    <row r="222" ht="18" customHeight="1">
      <c r="A222" s="6" t="n"/>
      <c r="B222" s="6" t="n"/>
      <c r="C222" s="6" t="n"/>
      <c r="D222" s="7" t="n"/>
      <c r="E222" s="7" t="n"/>
      <c r="F222" s="8" t="n"/>
      <c r="G222" s="8" t="n"/>
      <c r="H222" s="9">
        <f>IF($B222="","",N($F222)+SUMIF(Movimientos!$B$2:$B$1001,$A222,Movimientos!$I$2:$I$1001))</f>
        <v/>
      </c>
      <c r="I222" s="10">
        <f>IF($B222="","",IF(COUNTIFS(Movimientos!$B$2:$B$1001,$A222,Movimientos!$N$2:$N$1001,1)=0,N($E222),INDEX(Movimientos!$K$2:$K$1001,MATCH($A222&amp;"|"&amp;COUNTIFS(Movimientos!$B$2:$B$1001,$A222,Movimientos!$N$2:$N$1001,1),Movimientos!$P$2:$P$1001,0))))</f>
        <v/>
      </c>
      <c r="J222" s="10">
        <f>IF($B222="","",ROUND($H222*$I222,2))</f>
        <v/>
      </c>
      <c r="K222" s="11">
        <f>IF(OR($B222="",$G222=""),"",IF($H222&lt;=$G222,"Sí",""))</f>
        <v/>
      </c>
    </row>
    <row r="223" ht="18" customHeight="1">
      <c r="A223" s="6" t="n"/>
      <c r="B223" s="6" t="n"/>
      <c r="C223" s="6" t="n"/>
      <c r="D223" s="7" t="n"/>
      <c r="E223" s="7" t="n"/>
      <c r="F223" s="8" t="n"/>
      <c r="G223" s="8" t="n"/>
      <c r="H223" s="9">
        <f>IF($B223="","",N($F223)+SUMIF(Movimientos!$B$2:$B$1001,$A223,Movimientos!$I$2:$I$1001))</f>
        <v/>
      </c>
      <c r="I223" s="10">
        <f>IF($B223="","",IF(COUNTIFS(Movimientos!$B$2:$B$1001,$A223,Movimientos!$N$2:$N$1001,1)=0,N($E223),INDEX(Movimientos!$K$2:$K$1001,MATCH($A223&amp;"|"&amp;COUNTIFS(Movimientos!$B$2:$B$1001,$A223,Movimientos!$N$2:$N$1001,1),Movimientos!$P$2:$P$1001,0))))</f>
        <v/>
      </c>
      <c r="J223" s="10">
        <f>IF($B223="","",ROUND($H223*$I223,2))</f>
        <v/>
      </c>
      <c r="K223" s="11">
        <f>IF(OR($B223="",$G223=""),"",IF($H223&lt;=$G223,"Sí",""))</f>
        <v/>
      </c>
    </row>
    <row r="224" ht="18" customHeight="1">
      <c r="A224" s="6" t="n"/>
      <c r="B224" s="6" t="n"/>
      <c r="C224" s="6" t="n"/>
      <c r="D224" s="7" t="n"/>
      <c r="E224" s="7" t="n"/>
      <c r="F224" s="8" t="n"/>
      <c r="G224" s="8" t="n"/>
      <c r="H224" s="9">
        <f>IF($B224="","",N($F224)+SUMIF(Movimientos!$B$2:$B$1001,$A224,Movimientos!$I$2:$I$1001))</f>
        <v/>
      </c>
      <c r="I224" s="10">
        <f>IF($B224="","",IF(COUNTIFS(Movimientos!$B$2:$B$1001,$A224,Movimientos!$N$2:$N$1001,1)=0,N($E224),INDEX(Movimientos!$K$2:$K$1001,MATCH($A224&amp;"|"&amp;COUNTIFS(Movimientos!$B$2:$B$1001,$A224,Movimientos!$N$2:$N$1001,1),Movimientos!$P$2:$P$1001,0))))</f>
        <v/>
      </c>
      <c r="J224" s="10">
        <f>IF($B224="","",ROUND($H224*$I224,2))</f>
        <v/>
      </c>
      <c r="K224" s="11">
        <f>IF(OR($B224="",$G224=""),"",IF($H224&lt;=$G224,"Sí",""))</f>
        <v/>
      </c>
    </row>
    <row r="225" ht="18" customHeight="1">
      <c r="A225" s="6" t="n"/>
      <c r="B225" s="6" t="n"/>
      <c r="C225" s="6" t="n"/>
      <c r="D225" s="7" t="n"/>
      <c r="E225" s="7" t="n"/>
      <c r="F225" s="8" t="n"/>
      <c r="G225" s="8" t="n"/>
      <c r="H225" s="9">
        <f>IF($B225="","",N($F225)+SUMIF(Movimientos!$B$2:$B$1001,$A225,Movimientos!$I$2:$I$1001))</f>
        <v/>
      </c>
      <c r="I225" s="10">
        <f>IF($B225="","",IF(COUNTIFS(Movimientos!$B$2:$B$1001,$A225,Movimientos!$N$2:$N$1001,1)=0,N($E225),INDEX(Movimientos!$K$2:$K$1001,MATCH($A225&amp;"|"&amp;COUNTIFS(Movimientos!$B$2:$B$1001,$A225,Movimientos!$N$2:$N$1001,1),Movimientos!$P$2:$P$1001,0))))</f>
        <v/>
      </c>
      <c r="J225" s="10">
        <f>IF($B225="","",ROUND($H225*$I225,2))</f>
        <v/>
      </c>
      <c r="K225" s="11">
        <f>IF(OR($B225="",$G225=""),"",IF($H225&lt;=$G225,"Sí",""))</f>
        <v/>
      </c>
    </row>
    <row r="226" ht="18" customHeight="1">
      <c r="A226" s="6" t="n"/>
      <c r="B226" s="6" t="n"/>
      <c r="C226" s="6" t="n"/>
      <c r="D226" s="7" t="n"/>
      <c r="E226" s="7" t="n"/>
      <c r="F226" s="8" t="n"/>
      <c r="G226" s="8" t="n"/>
      <c r="H226" s="9">
        <f>IF($B226="","",N($F226)+SUMIF(Movimientos!$B$2:$B$1001,$A226,Movimientos!$I$2:$I$1001))</f>
        <v/>
      </c>
      <c r="I226" s="10">
        <f>IF($B226="","",IF(COUNTIFS(Movimientos!$B$2:$B$1001,$A226,Movimientos!$N$2:$N$1001,1)=0,N($E226),INDEX(Movimientos!$K$2:$K$1001,MATCH($A226&amp;"|"&amp;COUNTIFS(Movimientos!$B$2:$B$1001,$A226,Movimientos!$N$2:$N$1001,1),Movimientos!$P$2:$P$1001,0))))</f>
        <v/>
      </c>
      <c r="J226" s="10">
        <f>IF($B226="","",ROUND($H226*$I226,2))</f>
        <v/>
      </c>
      <c r="K226" s="11">
        <f>IF(OR($B226="",$G226=""),"",IF($H226&lt;=$G226,"Sí",""))</f>
        <v/>
      </c>
    </row>
    <row r="227" ht="18" customHeight="1">
      <c r="A227" s="6" t="n"/>
      <c r="B227" s="6" t="n"/>
      <c r="C227" s="6" t="n"/>
      <c r="D227" s="7" t="n"/>
      <c r="E227" s="7" t="n"/>
      <c r="F227" s="8" t="n"/>
      <c r="G227" s="8" t="n"/>
      <c r="H227" s="9">
        <f>IF($B227="","",N($F227)+SUMIF(Movimientos!$B$2:$B$1001,$A227,Movimientos!$I$2:$I$1001))</f>
        <v/>
      </c>
      <c r="I227" s="10">
        <f>IF($B227="","",IF(COUNTIFS(Movimientos!$B$2:$B$1001,$A227,Movimientos!$N$2:$N$1001,1)=0,N($E227),INDEX(Movimientos!$K$2:$K$1001,MATCH($A227&amp;"|"&amp;COUNTIFS(Movimientos!$B$2:$B$1001,$A227,Movimientos!$N$2:$N$1001,1),Movimientos!$P$2:$P$1001,0))))</f>
        <v/>
      </c>
      <c r="J227" s="10">
        <f>IF($B227="","",ROUND($H227*$I227,2))</f>
        <v/>
      </c>
      <c r="K227" s="11">
        <f>IF(OR($B227="",$G227=""),"",IF($H227&lt;=$G227,"Sí",""))</f>
        <v/>
      </c>
    </row>
    <row r="228" ht="18" customHeight="1">
      <c r="A228" s="6" t="n"/>
      <c r="B228" s="6" t="n"/>
      <c r="C228" s="6" t="n"/>
      <c r="D228" s="7" t="n"/>
      <c r="E228" s="7" t="n"/>
      <c r="F228" s="8" t="n"/>
      <c r="G228" s="8" t="n"/>
      <c r="H228" s="9">
        <f>IF($B228="","",N($F228)+SUMIF(Movimientos!$B$2:$B$1001,$A228,Movimientos!$I$2:$I$1001))</f>
        <v/>
      </c>
      <c r="I228" s="10">
        <f>IF($B228="","",IF(COUNTIFS(Movimientos!$B$2:$B$1001,$A228,Movimientos!$N$2:$N$1001,1)=0,N($E228),INDEX(Movimientos!$K$2:$K$1001,MATCH($A228&amp;"|"&amp;COUNTIFS(Movimientos!$B$2:$B$1001,$A228,Movimientos!$N$2:$N$1001,1),Movimientos!$P$2:$P$1001,0))))</f>
        <v/>
      </c>
      <c r="J228" s="10">
        <f>IF($B228="","",ROUND($H228*$I228,2))</f>
        <v/>
      </c>
      <c r="K228" s="11">
        <f>IF(OR($B228="",$G228=""),"",IF($H228&lt;=$G228,"Sí",""))</f>
        <v/>
      </c>
    </row>
    <row r="229" ht="18" customHeight="1">
      <c r="A229" s="6" t="n"/>
      <c r="B229" s="6" t="n"/>
      <c r="C229" s="6" t="n"/>
      <c r="D229" s="7" t="n"/>
      <c r="E229" s="7" t="n"/>
      <c r="F229" s="8" t="n"/>
      <c r="G229" s="8" t="n"/>
      <c r="H229" s="9">
        <f>IF($B229="","",N($F229)+SUMIF(Movimientos!$B$2:$B$1001,$A229,Movimientos!$I$2:$I$1001))</f>
        <v/>
      </c>
      <c r="I229" s="10">
        <f>IF($B229="","",IF(COUNTIFS(Movimientos!$B$2:$B$1001,$A229,Movimientos!$N$2:$N$1001,1)=0,N($E229),INDEX(Movimientos!$K$2:$K$1001,MATCH($A229&amp;"|"&amp;COUNTIFS(Movimientos!$B$2:$B$1001,$A229,Movimientos!$N$2:$N$1001,1),Movimientos!$P$2:$P$1001,0))))</f>
        <v/>
      </c>
      <c r="J229" s="10">
        <f>IF($B229="","",ROUND($H229*$I229,2))</f>
        <v/>
      </c>
      <c r="K229" s="11">
        <f>IF(OR($B229="",$G229=""),"",IF($H229&lt;=$G229,"Sí",""))</f>
        <v/>
      </c>
    </row>
    <row r="230" ht="18" customHeight="1">
      <c r="A230" s="6" t="n"/>
      <c r="B230" s="6" t="n"/>
      <c r="C230" s="6" t="n"/>
      <c r="D230" s="7" t="n"/>
      <c r="E230" s="7" t="n"/>
      <c r="F230" s="8" t="n"/>
      <c r="G230" s="8" t="n"/>
      <c r="H230" s="9">
        <f>IF($B230="","",N($F230)+SUMIF(Movimientos!$B$2:$B$1001,$A230,Movimientos!$I$2:$I$1001))</f>
        <v/>
      </c>
      <c r="I230" s="10">
        <f>IF($B230="","",IF(COUNTIFS(Movimientos!$B$2:$B$1001,$A230,Movimientos!$N$2:$N$1001,1)=0,N($E230),INDEX(Movimientos!$K$2:$K$1001,MATCH($A230&amp;"|"&amp;COUNTIFS(Movimientos!$B$2:$B$1001,$A230,Movimientos!$N$2:$N$1001,1),Movimientos!$P$2:$P$1001,0))))</f>
        <v/>
      </c>
      <c r="J230" s="10">
        <f>IF($B230="","",ROUND($H230*$I230,2))</f>
        <v/>
      </c>
      <c r="K230" s="11">
        <f>IF(OR($B230="",$G230=""),"",IF($H230&lt;=$G230,"Sí",""))</f>
        <v/>
      </c>
    </row>
    <row r="231" ht="18" customHeight="1">
      <c r="A231" s="6" t="n"/>
      <c r="B231" s="6" t="n"/>
      <c r="C231" s="6" t="n"/>
      <c r="D231" s="7" t="n"/>
      <c r="E231" s="7" t="n"/>
      <c r="F231" s="8" t="n"/>
      <c r="G231" s="8" t="n"/>
      <c r="H231" s="9">
        <f>IF($B231="","",N($F231)+SUMIF(Movimientos!$B$2:$B$1001,$A231,Movimientos!$I$2:$I$1001))</f>
        <v/>
      </c>
      <c r="I231" s="10">
        <f>IF($B231="","",IF(COUNTIFS(Movimientos!$B$2:$B$1001,$A231,Movimientos!$N$2:$N$1001,1)=0,N($E231),INDEX(Movimientos!$K$2:$K$1001,MATCH($A231&amp;"|"&amp;COUNTIFS(Movimientos!$B$2:$B$1001,$A231,Movimientos!$N$2:$N$1001,1),Movimientos!$P$2:$P$1001,0))))</f>
        <v/>
      </c>
      <c r="J231" s="10">
        <f>IF($B231="","",ROUND($H231*$I231,2))</f>
        <v/>
      </c>
      <c r="K231" s="11">
        <f>IF(OR($B231="",$G231=""),"",IF($H231&lt;=$G231,"Sí",""))</f>
        <v/>
      </c>
    </row>
    <row r="232" ht="18" customHeight="1">
      <c r="A232" s="6" t="n"/>
      <c r="B232" s="6" t="n"/>
      <c r="C232" s="6" t="n"/>
      <c r="D232" s="7" t="n"/>
      <c r="E232" s="7" t="n"/>
      <c r="F232" s="8" t="n"/>
      <c r="G232" s="8" t="n"/>
      <c r="H232" s="9">
        <f>IF($B232="","",N($F232)+SUMIF(Movimientos!$B$2:$B$1001,$A232,Movimientos!$I$2:$I$1001))</f>
        <v/>
      </c>
      <c r="I232" s="10">
        <f>IF($B232="","",IF(COUNTIFS(Movimientos!$B$2:$B$1001,$A232,Movimientos!$N$2:$N$1001,1)=0,N($E232),INDEX(Movimientos!$K$2:$K$1001,MATCH($A232&amp;"|"&amp;COUNTIFS(Movimientos!$B$2:$B$1001,$A232,Movimientos!$N$2:$N$1001,1),Movimientos!$P$2:$P$1001,0))))</f>
        <v/>
      </c>
      <c r="J232" s="10">
        <f>IF($B232="","",ROUND($H232*$I232,2))</f>
        <v/>
      </c>
      <c r="K232" s="11">
        <f>IF(OR($B232="",$G232=""),"",IF($H232&lt;=$G232,"Sí",""))</f>
        <v/>
      </c>
    </row>
    <row r="233" ht="18" customHeight="1">
      <c r="A233" s="6" t="n"/>
      <c r="B233" s="6" t="n"/>
      <c r="C233" s="6" t="n"/>
      <c r="D233" s="7" t="n"/>
      <c r="E233" s="7" t="n"/>
      <c r="F233" s="8" t="n"/>
      <c r="G233" s="8" t="n"/>
      <c r="H233" s="9">
        <f>IF($B233="","",N($F233)+SUMIF(Movimientos!$B$2:$B$1001,$A233,Movimientos!$I$2:$I$1001))</f>
        <v/>
      </c>
      <c r="I233" s="10">
        <f>IF($B233="","",IF(COUNTIFS(Movimientos!$B$2:$B$1001,$A233,Movimientos!$N$2:$N$1001,1)=0,N($E233),INDEX(Movimientos!$K$2:$K$1001,MATCH($A233&amp;"|"&amp;COUNTIFS(Movimientos!$B$2:$B$1001,$A233,Movimientos!$N$2:$N$1001,1),Movimientos!$P$2:$P$1001,0))))</f>
        <v/>
      </c>
      <c r="J233" s="10">
        <f>IF($B233="","",ROUND($H233*$I233,2))</f>
        <v/>
      </c>
      <c r="K233" s="11">
        <f>IF(OR($B233="",$G233=""),"",IF($H233&lt;=$G233,"Sí",""))</f>
        <v/>
      </c>
    </row>
    <row r="234" ht="18" customHeight="1">
      <c r="A234" s="6" t="n"/>
      <c r="B234" s="6" t="n"/>
      <c r="C234" s="6" t="n"/>
      <c r="D234" s="7" t="n"/>
      <c r="E234" s="7" t="n"/>
      <c r="F234" s="8" t="n"/>
      <c r="G234" s="8" t="n"/>
      <c r="H234" s="9">
        <f>IF($B234="","",N($F234)+SUMIF(Movimientos!$B$2:$B$1001,$A234,Movimientos!$I$2:$I$1001))</f>
        <v/>
      </c>
      <c r="I234" s="10">
        <f>IF($B234="","",IF(COUNTIFS(Movimientos!$B$2:$B$1001,$A234,Movimientos!$N$2:$N$1001,1)=0,N($E234),INDEX(Movimientos!$K$2:$K$1001,MATCH($A234&amp;"|"&amp;COUNTIFS(Movimientos!$B$2:$B$1001,$A234,Movimientos!$N$2:$N$1001,1),Movimientos!$P$2:$P$1001,0))))</f>
        <v/>
      </c>
      <c r="J234" s="10">
        <f>IF($B234="","",ROUND($H234*$I234,2))</f>
        <v/>
      </c>
      <c r="K234" s="11">
        <f>IF(OR($B234="",$G234=""),"",IF($H234&lt;=$G234,"Sí",""))</f>
        <v/>
      </c>
    </row>
    <row r="235" ht="18" customHeight="1">
      <c r="A235" s="6" t="n"/>
      <c r="B235" s="6" t="n"/>
      <c r="C235" s="6" t="n"/>
      <c r="D235" s="7" t="n"/>
      <c r="E235" s="7" t="n"/>
      <c r="F235" s="8" t="n"/>
      <c r="G235" s="8" t="n"/>
      <c r="H235" s="9">
        <f>IF($B235="","",N($F235)+SUMIF(Movimientos!$B$2:$B$1001,$A235,Movimientos!$I$2:$I$1001))</f>
        <v/>
      </c>
      <c r="I235" s="10">
        <f>IF($B235="","",IF(COUNTIFS(Movimientos!$B$2:$B$1001,$A235,Movimientos!$N$2:$N$1001,1)=0,N($E235),INDEX(Movimientos!$K$2:$K$1001,MATCH($A235&amp;"|"&amp;COUNTIFS(Movimientos!$B$2:$B$1001,$A235,Movimientos!$N$2:$N$1001,1),Movimientos!$P$2:$P$1001,0))))</f>
        <v/>
      </c>
      <c r="J235" s="10">
        <f>IF($B235="","",ROUND($H235*$I235,2))</f>
        <v/>
      </c>
      <c r="K235" s="11">
        <f>IF(OR($B235="",$G235=""),"",IF($H235&lt;=$G235,"Sí",""))</f>
        <v/>
      </c>
    </row>
    <row r="236" ht="18" customHeight="1">
      <c r="A236" s="6" t="n"/>
      <c r="B236" s="6" t="n"/>
      <c r="C236" s="6" t="n"/>
      <c r="D236" s="7" t="n"/>
      <c r="E236" s="7" t="n"/>
      <c r="F236" s="8" t="n"/>
      <c r="G236" s="8" t="n"/>
      <c r="H236" s="9">
        <f>IF($B236="","",N($F236)+SUMIF(Movimientos!$B$2:$B$1001,$A236,Movimientos!$I$2:$I$1001))</f>
        <v/>
      </c>
      <c r="I236" s="10">
        <f>IF($B236="","",IF(COUNTIFS(Movimientos!$B$2:$B$1001,$A236,Movimientos!$N$2:$N$1001,1)=0,N($E236),INDEX(Movimientos!$K$2:$K$1001,MATCH($A236&amp;"|"&amp;COUNTIFS(Movimientos!$B$2:$B$1001,$A236,Movimientos!$N$2:$N$1001,1),Movimientos!$P$2:$P$1001,0))))</f>
        <v/>
      </c>
      <c r="J236" s="10">
        <f>IF($B236="","",ROUND($H236*$I236,2))</f>
        <v/>
      </c>
      <c r="K236" s="11">
        <f>IF(OR($B236="",$G236=""),"",IF($H236&lt;=$G236,"Sí",""))</f>
        <v/>
      </c>
    </row>
    <row r="237" ht="18" customHeight="1">
      <c r="A237" s="6" t="n"/>
      <c r="B237" s="6" t="n"/>
      <c r="C237" s="6" t="n"/>
      <c r="D237" s="7" t="n"/>
      <c r="E237" s="7" t="n"/>
      <c r="F237" s="8" t="n"/>
      <c r="G237" s="8" t="n"/>
      <c r="H237" s="9">
        <f>IF($B237="","",N($F237)+SUMIF(Movimientos!$B$2:$B$1001,$A237,Movimientos!$I$2:$I$1001))</f>
        <v/>
      </c>
      <c r="I237" s="10">
        <f>IF($B237="","",IF(COUNTIFS(Movimientos!$B$2:$B$1001,$A237,Movimientos!$N$2:$N$1001,1)=0,N($E237),INDEX(Movimientos!$K$2:$K$1001,MATCH($A237&amp;"|"&amp;COUNTIFS(Movimientos!$B$2:$B$1001,$A237,Movimientos!$N$2:$N$1001,1),Movimientos!$P$2:$P$1001,0))))</f>
        <v/>
      </c>
      <c r="J237" s="10">
        <f>IF($B237="","",ROUND($H237*$I237,2))</f>
        <v/>
      </c>
      <c r="K237" s="11">
        <f>IF(OR($B237="",$G237=""),"",IF($H237&lt;=$G237,"Sí",""))</f>
        <v/>
      </c>
    </row>
    <row r="238" ht="18" customHeight="1">
      <c r="A238" s="6" t="n"/>
      <c r="B238" s="6" t="n"/>
      <c r="C238" s="6" t="n"/>
      <c r="D238" s="7" t="n"/>
      <c r="E238" s="7" t="n"/>
      <c r="F238" s="8" t="n"/>
      <c r="G238" s="8" t="n"/>
      <c r="H238" s="9">
        <f>IF($B238="","",N($F238)+SUMIF(Movimientos!$B$2:$B$1001,$A238,Movimientos!$I$2:$I$1001))</f>
        <v/>
      </c>
      <c r="I238" s="10">
        <f>IF($B238="","",IF(COUNTIFS(Movimientos!$B$2:$B$1001,$A238,Movimientos!$N$2:$N$1001,1)=0,N($E238),INDEX(Movimientos!$K$2:$K$1001,MATCH($A238&amp;"|"&amp;COUNTIFS(Movimientos!$B$2:$B$1001,$A238,Movimientos!$N$2:$N$1001,1),Movimientos!$P$2:$P$1001,0))))</f>
        <v/>
      </c>
      <c r="J238" s="10">
        <f>IF($B238="","",ROUND($H238*$I238,2))</f>
        <v/>
      </c>
      <c r="K238" s="11">
        <f>IF(OR($B238="",$G238=""),"",IF($H238&lt;=$G238,"Sí",""))</f>
        <v/>
      </c>
    </row>
    <row r="239" ht="18" customHeight="1">
      <c r="A239" s="6" t="n"/>
      <c r="B239" s="6" t="n"/>
      <c r="C239" s="6" t="n"/>
      <c r="D239" s="7" t="n"/>
      <c r="E239" s="7" t="n"/>
      <c r="F239" s="8" t="n"/>
      <c r="G239" s="8" t="n"/>
      <c r="H239" s="9">
        <f>IF($B239="","",N($F239)+SUMIF(Movimientos!$B$2:$B$1001,$A239,Movimientos!$I$2:$I$1001))</f>
        <v/>
      </c>
      <c r="I239" s="10">
        <f>IF($B239="","",IF(COUNTIFS(Movimientos!$B$2:$B$1001,$A239,Movimientos!$N$2:$N$1001,1)=0,N($E239),INDEX(Movimientos!$K$2:$K$1001,MATCH($A239&amp;"|"&amp;COUNTIFS(Movimientos!$B$2:$B$1001,$A239,Movimientos!$N$2:$N$1001,1),Movimientos!$P$2:$P$1001,0))))</f>
        <v/>
      </c>
      <c r="J239" s="10">
        <f>IF($B239="","",ROUND($H239*$I239,2))</f>
        <v/>
      </c>
      <c r="K239" s="11">
        <f>IF(OR($B239="",$G239=""),"",IF($H239&lt;=$G239,"Sí",""))</f>
        <v/>
      </c>
    </row>
    <row r="240" ht="18" customHeight="1">
      <c r="A240" s="6" t="n"/>
      <c r="B240" s="6" t="n"/>
      <c r="C240" s="6" t="n"/>
      <c r="D240" s="7" t="n"/>
      <c r="E240" s="7" t="n"/>
      <c r="F240" s="8" t="n"/>
      <c r="G240" s="8" t="n"/>
      <c r="H240" s="9">
        <f>IF($B240="","",N($F240)+SUMIF(Movimientos!$B$2:$B$1001,$A240,Movimientos!$I$2:$I$1001))</f>
        <v/>
      </c>
      <c r="I240" s="10">
        <f>IF($B240="","",IF(COUNTIFS(Movimientos!$B$2:$B$1001,$A240,Movimientos!$N$2:$N$1001,1)=0,N($E240),INDEX(Movimientos!$K$2:$K$1001,MATCH($A240&amp;"|"&amp;COUNTIFS(Movimientos!$B$2:$B$1001,$A240,Movimientos!$N$2:$N$1001,1),Movimientos!$P$2:$P$1001,0))))</f>
        <v/>
      </c>
      <c r="J240" s="10">
        <f>IF($B240="","",ROUND($H240*$I240,2))</f>
        <v/>
      </c>
      <c r="K240" s="11">
        <f>IF(OR($B240="",$G240=""),"",IF($H240&lt;=$G240,"Sí",""))</f>
        <v/>
      </c>
    </row>
    <row r="241" ht="18" customHeight="1">
      <c r="A241" s="6" t="n"/>
      <c r="B241" s="6" t="n"/>
      <c r="C241" s="6" t="n"/>
      <c r="D241" s="7" t="n"/>
      <c r="E241" s="7" t="n"/>
      <c r="F241" s="8" t="n"/>
      <c r="G241" s="8" t="n"/>
      <c r="H241" s="9">
        <f>IF($B241="","",N($F241)+SUMIF(Movimientos!$B$2:$B$1001,$A241,Movimientos!$I$2:$I$1001))</f>
        <v/>
      </c>
      <c r="I241" s="10">
        <f>IF($B241="","",IF(COUNTIFS(Movimientos!$B$2:$B$1001,$A241,Movimientos!$N$2:$N$1001,1)=0,N($E241),INDEX(Movimientos!$K$2:$K$1001,MATCH($A241&amp;"|"&amp;COUNTIFS(Movimientos!$B$2:$B$1001,$A241,Movimientos!$N$2:$N$1001,1),Movimientos!$P$2:$P$1001,0))))</f>
        <v/>
      </c>
      <c r="J241" s="10">
        <f>IF($B241="","",ROUND($H241*$I241,2))</f>
        <v/>
      </c>
      <c r="K241" s="11">
        <f>IF(OR($B241="",$G241=""),"",IF($H241&lt;=$G241,"Sí",""))</f>
        <v/>
      </c>
    </row>
    <row r="242" ht="18" customHeight="1">
      <c r="A242" s="6" t="n"/>
      <c r="B242" s="6" t="n"/>
      <c r="C242" s="6" t="n"/>
      <c r="D242" s="7" t="n"/>
      <c r="E242" s="7" t="n"/>
      <c r="F242" s="8" t="n"/>
      <c r="G242" s="8" t="n"/>
      <c r="H242" s="9">
        <f>IF($B242="","",N($F242)+SUMIF(Movimientos!$B$2:$B$1001,$A242,Movimientos!$I$2:$I$1001))</f>
        <v/>
      </c>
      <c r="I242" s="10">
        <f>IF($B242="","",IF(COUNTIFS(Movimientos!$B$2:$B$1001,$A242,Movimientos!$N$2:$N$1001,1)=0,N($E242),INDEX(Movimientos!$K$2:$K$1001,MATCH($A242&amp;"|"&amp;COUNTIFS(Movimientos!$B$2:$B$1001,$A242,Movimientos!$N$2:$N$1001,1),Movimientos!$P$2:$P$1001,0))))</f>
        <v/>
      </c>
      <c r="J242" s="10">
        <f>IF($B242="","",ROUND($H242*$I242,2))</f>
        <v/>
      </c>
      <c r="K242" s="11">
        <f>IF(OR($B242="",$G242=""),"",IF($H242&lt;=$G242,"Sí",""))</f>
        <v/>
      </c>
    </row>
    <row r="243" ht="18" customHeight="1">
      <c r="A243" s="6" t="n"/>
      <c r="B243" s="6" t="n"/>
      <c r="C243" s="6" t="n"/>
      <c r="D243" s="7" t="n"/>
      <c r="E243" s="7" t="n"/>
      <c r="F243" s="8" t="n"/>
      <c r="G243" s="8" t="n"/>
      <c r="H243" s="9">
        <f>IF($B243="","",N($F243)+SUMIF(Movimientos!$B$2:$B$1001,$A243,Movimientos!$I$2:$I$1001))</f>
        <v/>
      </c>
      <c r="I243" s="10">
        <f>IF($B243="","",IF(COUNTIFS(Movimientos!$B$2:$B$1001,$A243,Movimientos!$N$2:$N$1001,1)=0,N($E243),INDEX(Movimientos!$K$2:$K$1001,MATCH($A243&amp;"|"&amp;COUNTIFS(Movimientos!$B$2:$B$1001,$A243,Movimientos!$N$2:$N$1001,1),Movimientos!$P$2:$P$1001,0))))</f>
        <v/>
      </c>
      <c r="J243" s="10">
        <f>IF($B243="","",ROUND($H243*$I243,2))</f>
        <v/>
      </c>
      <c r="K243" s="11">
        <f>IF(OR($B243="",$G243=""),"",IF($H243&lt;=$G243,"Sí",""))</f>
        <v/>
      </c>
    </row>
    <row r="244" ht="18" customHeight="1">
      <c r="A244" s="6" t="n"/>
      <c r="B244" s="6" t="n"/>
      <c r="C244" s="6" t="n"/>
      <c r="D244" s="7" t="n"/>
      <c r="E244" s="7" t="n"/>
      <c r="F244" s="8" t="n"/>
      <c r="G244" s="8" t="n"/>
      <c r="H244" s="9">
        <f>IF($B244="","",N($F244)+SUMIF(Movimientos!$B$2:$B$1001,$A244,Movimientos!$I$2:$I$1001))</f>
        <v/>
      </c>
      <c r="I244" s="10">
        <f>IF($B244="","",IF(COUNTIFS(Movimientos!$B$2:$B$1001,$A244,Movimientos!$N$2:$N$1001,1)=0,N($E244),INDEX(Movimientos!$K$2:$K$1001,MATCH($A244&amp;"|"&amp;COUNTIFS(Movimientos!$B$2:$B$1001,$A244,Movimientos!$N$2:$N$1001,1),Movimientos!$P$2:$P$1001,0))))</f>
        <v/>
      </c>
      <c r="J244" s="10">
        <f>IF($B244="","",ROUND($H244*$I244,2))</f>
        <v/>
      </c>
      <c r="K244" s="11">
        <f>IF(OR($B244="",$G244=""),"",IF($H244&lt;=$G244,"Sí",""))</f>
        <v/>
      </c>
    </row>
    <row r="245" ht="18" customHeight="1">
      <c r="A245" s="6" t="n"/>
      <c r="B245" s="6" t="n"/>
      <c r="C245" s="6" t="n"/>
      <c r="D245" s="7" t="n"/>
      <c r="E245" s="7" t="n"/>
      <c r="F245" s="8" t="n"/>
      <c r="G245" s="8" t="n"/>
      <c r="H245" s="9">
        <f>IF($B245="","",N($F245)+SUMIF(Movimientos!$B$2:$B$1001,$A245,Movimientos!$I$2:$I$1001))</f>
        <v/>
      </c>
      <c r="I245" s="10">
        <f>IF($B245="","",IF(COUNTIFS(Movimientos!$B$2:$B$1001,$A245,Movimientos!$N$2:$N$1001,1)=0,N($E245),INDEX(Movimientos!$K$2:$K$1001,MATCH($A245&amp;"|"&amp;COUNTIFS(Movimientos!$B$2:$B$1001,$A245,Movimientos!$N$2:$N$1001,1),Movimientos!$P$2:$P$1001,0))))</f>
        <v/>
      </c>
      <c r="J245" s="10">
        <f>IF($B245="","",ROUND($H245*$I245,2))</f>
        <v/>
      </c>
      <c r="K245" s="11">
        <f>IF(OR($B245="",$G245=""),"",IF($H245&lt;=$G245,"Sí",""))</f>
        <v/>
      </c>
    </row>
    <row r="246" ht="18" customHeight="1">
      <c r="A246" s="6" t="n"/>
      <c r="B246" s="6" t="n"/>
      <c r="C246" s="6" t="n"/>
      <c r="D246" s="7" t="n"/>
      <c r="E246" s="7" t="n"/>
      <c r="F246" s="8" t="n"/>
      <c r="G246" s="8" t="n"/>
      <c r="H246" s="9">
        <f>IF($B246="","",N($F246)+SUMIF(Movimientos!$B$2:$B$1001,$A246,Movimientos!$I$2:$I$1001))</f>
        <v/>
      </c>
      <c r="I246" s="10">
        <f>IF($B246="","",IF(COUNTIFS(Movimientos!$B$2:$B$1001,$A246,Movimientos!$N$2:$N$1001,1)=0,N($E246),INDEX(Movimientos!$K$2:$K$1001,MATCH($A246&amp;"|"&amp;COUNTIFS(Movimientos!$B$2:$B$1001,$A246,Movimientos!$N$2:$N$1001,1),Movimientos!$P$2:$P$1001,0))))</f>
        <v/>
      </c>
      <c r="J246" s="10">
        <f>IF($B246="","",ROUND($H246*$I246,2))</f>
        <v/>
      </c>
      <c r="K246" s="11">
        <f>IF(OR($B246="",$G246=""),"",IF($H246&lt;=$G246,"Sí",""))</f>
        <v/>
      </c>
    </row>
    <row r="247" ht="18" customHeight="1">
      <c r="A247" s="6" t="n"/>
      <c r="B247" s="6" t="n"/>
      <c r="C247" s="6" t="n"/>
      <c r="D247" s="7" t="n"/>
      <c r="E247" s="7" t="n"/>
      <c r="F247" s="8" t="n"/>
      <c r="G247" s="8" t="n"/>
      <c r="H247" s="9">
        <f>IF($B247="","",N($F247)+SUMIF(Movimientos!$B$2:$B$1001,$A247,Movimientos!$I$2:$I$1001))</f>
        <v/>
      </c>
      <c r="I247" s="10">
        <f>IF($B247="","",IF(COUNTIFS(Movimientos!$B$2:$B$1001,$A247,Movimientos!$N$2:$N$1001,1)=0,N($E247),INDEX(Movimientos!$K$2:$K$1001,MATCH($A247&amp;"|"&amp;COUNTIFS(Movimientos!$B$2:$B$1001,$A247,Movimientos!$N$2:$N$1001,1),Movimientos!$P$2:$P$1001,0))))</f>
        <v/>
      </c>
      <c r="J247" s="10">
        <f>IF($B247="","",ROUND($H247*$I247,2))</f>
        <v/>
      </c>
      <c r="K247" s="11">
        <f>IF(OR($B247="",$G247=""),"",IF($H247&lt;=$G247,"Sí",""))</f>
        <v/>
      </c>
    </row>
    <row r="248" ht="18" customHeight="1">
      <c r="A248" s="6" t="n"/>
      <c r="B248" s="6" t="n"/>
      <c r="C248" s="6" t="n"/>
      <c r="D248" s="7" t="n"/>
      <c r="E248" s="7" t="n"/>
      <c r="F248" s="8" t="n"/>
      <c r="G248" s="8" t="n"/>
      <c r="H248" s="9">
        <f>IF($B248="","",N($F248)+SUMIF(Movimientos!$B$2:$B$1001,$A248,Movimientos!$I$2:$I$1001))</f>
        <v/>
      </c>
      <c r="I248" s="10">
        <f>IF($B248="","",IF(COUNTIFS(Movimientos!$B$2:$B$1001,$A248,Movimientos!$N$2:$N$1001,1)=0,N($E248),INDEX(Movimientos!$K$2:$K$1001,MATCH($A248&amp;"|"&amp;COUNTIFS(Movimientos!$B$2:$B$1001,$A248,Movimientos!$N$2:$N$1001,1),Movimientos!$P$2:$P$1001,0))))</f>
        <v/>
      </c>
      <c r="J248" s="10">
        <f>IF($B248="","",ROUND($H248*$I248,2))</f>
        <v/>
      </c>
      <c r="K248" s="11">
        <f>IF(OR($B248="",$G248=""),"",IF($H248&lt;=$G248,"Sí",""))</f>
        <v/>
      </c>
    </row>
    <row r="249" ht="18" customHeight="1">
      <c r="A249" s="6" t="n"/>
      <c r="B249" s="6" t="n"/>
      <c r="C249" s="6" t="n"/>
      <c r="D249" s="7" t="n"/>
      <c r="E249" s="7" t="n"/>
      <c r="F249" s="8" t="n"/>
      <c r="G249" s="8" t="n"/>
      <c r="H249" s="9">
        <f>IF($B249="","",N($F249)+SUMIF(Movimientos!$B$2:$B$1001,$A249,Movimientos!$I$2:$I$1001))</f>
        <v/>
      </c>
      <c r="I249" s="10">
        <f>IF($B249="","",IF(COUNTIFS(Movimientos!$B$2:$B$1001,$A249,Movimientos!$N$2:$N$1001,1)=0,N($E249),INDEX(Movimientos!$K$2:$K$1001,MATCH($A249&amp;"|"&amp;COUNTIFS(Movimientos!$B$2:$B$1001,$A249,Movimientos!$N$2:$N$1001,1),Movimientos!$P$2:$P$1001,0))))</f>
        <v/>
      </c>
      <c r="J249" s="10">
        <f>IF($B249="","",ROUND($H249*$I249,2))</f>
        <v/>
      </c>
      <c r="K249" s="11">
        <f>IF(OR($B249="",$G249=""),"",IF($H249&lt;=$G249,"Sí",""))</f>
        <v/>
      </c>
    </row>
    <row r="250" ht="18" customHeight="1">
      <c r="A250" s="6" t="n"/>
      <c r="B250" s="6" t="n"/>
      <c r="C250" s="6" t="n"/>
      <c r="D250" s="7" t="n"/>
      <c r="E250" s="7" t="n"/>
      <c r="F250" s="8" t="n"/>
      <c r="G250" s="8" t="n"/>
      <c r="H250" s="9">
        <f>IF($B250="","",N($F250)+SUMIF(Movimientos!$B$2:$B$1001,$A250,Movimientos!$I$2:$I$1001))</f>
        <v/>
      </c>
      <c r="I250" s="10">
        <f>IF($B250="","",IF(COUNTIFS(Movimientos!$B$2:$B$1001,$A250,Movimientos!$N$2:$N$1001,1)=0,N($E250),INDEX(Movimientos!$K$2:$K$1001,MATCH($A250&amp;"|"&amp;COUNTIFS(Movimientos!$B$2:$B$1001,$A250,Movimientos!$N$2:$N$1001,1),Movimientos!$P$2:$P$1001,0))))</f>
        <v/>
      </c>
      <c r="J250" s="10">
        <f>IF($B250="","",ROUND($H250*$I250,2))</f>
        <v/>
      </c>
      <c r="K250" s="11">
        <f>IF(OR($B250="",$G250=""),"",IF($H250&lt;=$G250,"Sí",""))</f>
        <v/>
      </c>
    </row>
    <row r="251" ht="18" customHeight="1">
      <c r="A251" s="6" t="n"/>
      <c r="B251" s="6" t="n"/>
      <c r="C251" s="6" t="n"/>
      <c r="D251" s="7" t="n"/>
      <c r="E251" s="7" t="n"/>
      <c r="F251" s="8" t="n"/>
      <c r="G251" s="8" t="n"/>
      <c r="H251" s="9">
        <f>IF($B251="","",N($F251)+SUMIF(Movimientos!$B$2:$B$1001,$A251,Movimientos!$I$2:$I$1001))</f>
        <v/>
      </c>
      <c r="I251" s="10">
        <f>IF($B251="","",IF(COUNTIFS(Movimientos!$B$2:$B$1001,$A251,Movimientos!$N$2:$N$1001,1)=0,N($E251),INDEX(Movimientos!$K$2:$K$1001,MATCH($A251&amp;"|"&amp;COUNTIFS(Movimientos!$B$2:$B$1001,$A251,Movimientos!$N$2:$N$1001,1),Movimientos!$P$2:$P$1001,0))))</f>
        <v/>
      </c>
      <c r="J251" s="10">
        <f>IF($B251="","",ROUND($H251*$I251,2))</f>
        <v/>
      </c>
      <c r="K251" s="11">
        <f>IF(OR($B251="",$G251=""),"",IF($H251&lt;=$G251,"Sí",""))</f>
        <v/>
      </c>
    </row>
    <row r="252" ht="18" customHeight="1">
      <c r="A252" s="6" t="n"/>
      <c r="B252" s="6" t="n"/>
      <c r="C252" s="6" t="n"/>
      <c r="D252" s="7" t="n"/>
      <c r="E252" s="7" t="n"/>
      <c r="F252" s="8" t="n"/>
      <c r="G252" s="8" t="n"/>
      <c r="H252" s="9">
        <f>IF($B252="","",N($F252)+SUMIF(Movimientos!$B$2:$B$1001,$A252,Movimientos!$I$2:$I$1001))</f>
        <v/>
      </c>
      <c r="I252" s="10">
        <f>IF($B252="","",IF(COUNTIFS(Movimientos!$B$2:$B$1001,$A252,Movimientos!$N$2:$N$1001,1)=0,N($E252),INDEX(Movimientos!$K$2:$K$1001,MATCH($A252&amp;"|"&amp;COUNTIFS(Movimientos!$B$2:$B$1001,$A252,Movimientos!$N$2:$N$1001,1),Movimientos!$P$2:$P$1001,0))))</f>
        <v/>
      </c>
      <c r="J252" s="10">
        <f>IF($B252="","",ROUND($H252*$I252,2))</f>
        <v/>
      </c>
      <c r="K252" s="11">
        <f>IF(OR($B252="",$G252=""),"",IF($H252&lt;=$G252,"Sí",""))</f>
        <v/>
      </c>
    </row>
    <row r="253" ht="18" customHeight="1">
      <c r="A253" s="6" t="n"/>
      <c r="B253" s="6" t="n"/>
      <c r="C253" s="6" t="n"/>
      <c r="D253" s="7" t="n"/>
      <c r="E253" s="7" t="n"/>
      <c r="F253" s="8" t="n"/>
      <c r="G253" s="8" t="n"/>
      <c r="H253" s="9">
        <f>IF($B253="","",N($F253)+SUMIF(Movimientos!$B$2:$B$1001,$A253,Movimientos!$I$2:$I$1001))</f>
        <v/>
      </c>
      <c r="I253" s="10">
        <f>IF($B253="","",IF(COUNTIFS(Movimientos!$B$2:$B$1001,$A253,Movimientos!$N$2:$N$1001,1)=0,N($E253),INDEX(Movimientos!$K$2:$K$1001,MATCH($A253&amp;"|"&amp;COUNTIFS(Movimientos!$B$2:$B$1001,$A253,Movimientos!$N$2:$N$1001,1),Movimientos!$P$2:$P$1001,0))))</f>
        <v/>
      </c>
      <c r="J253" s="10">
        <f>IF($B253="","",ROUND($H253*$I253,2))</f>
        <v/>
      </c>
      <c r="K253" s="11">
        <f>IF(OR($B253="",$G253=""),"",IF($H253&lt;=$G253,"Sí",""))</f>
        <v/>
      </c>
    </row>
    <row r="254" ht="18" customHeight="1">
      <c r="A254" s="6" t="n"/>
      <c r="B254" s="6" t="n"/>
      <c r="C254" s="6" t="n"/>
      <c r="D254" s="7" t="n"/>
      <c r="E254" s="7" t="n"/>
      <c r="F254" s="8" t="n"/>
      <c r="G254" s="8" t="n"/>
      <c r="H254" s="9">
        <f>IF($B254="","",N($F254)+SUMIF(Movimientos!$B$2:$B$1001,$A254,Movimientos!$I$2:$I$1001))</f>
        <v/>
      </c>
      <c r="I254" s="10">
        <f>IF($B254="","",IF(COUNTIFS(Movimientos!$B$2:$B$1001,$A254,Movimientos!$N$2:$N$1001,1)=0,N($E254),INDEX(Movimientos!$K$2:$K$1001,MATCH($A254&amp;"|"&amp;COUNTIFS(Movimientos!$B$2:$B$1001,$A254,Movimientos!$N$2:$N$1001,1),Movimientos!$P$2:$P$1001,0))))</f>
        <v/>
      </c>
      <c r="J254" s="10">
        <f>IF($B254="","",ROUND($H254*$I254,2))</f>
        <v/>
      </c>
      <c r="K254" s="11">
        <f>IF(OR($B254="",$G254=""),"",IF($H254&lt;=$G254,"Sí",""))</f>
        <v/>
      </c>
    </row>
    <row r="255" ht="18" customHeight="1">
      <c r="A255" s="6" t="n"/>
      <c r="B255" s="6" t="n"/>
      <c r="C255" s="6" t="n"/>
      <c r="D255" s="7" t="n"/>
      <c r="E255" s="7" t="n"/>
      <c r="F255" s="8" t="n"/>
      <c r="G255" s="8" t="n"/>
      <c r="H255" s="9">
        <f>IF($B255="","",N($F255)+SUMIF(Movimientos!$B$2:$B$1001,$A255,Movimientos!$I$2:$I$1001))</f>
        <v/>
      </c>
      <c r="I255" s="10">
        <f>IF($B255="","",IF(COUNTIFS(Movimientos!$B$2:$B$1001,$A255,Movimientos!$N$2:$N$1001,1)=0,N($E255),INDEX(Movimientos!$K$2:$K$1001,MATCH($A255&amp;"|"&amp;COUNTIFS(Movimientos!$B$2:$B$1001,$A255,Movimientos!$N$2:$N$1001,1),Movimientos!$P$2:$P$1001,0))))</f>
        <v/>
      </c>
      <c r="J255" s="10">
        <f>IF($B255="","",ROUND($H255*$I255,2))</f>
        <v/>
      </c>
      <c r="K255" s="11">
        <f>IF(OR($B255="",$G255=""),"",IF($H255&lt;=$G255,"Sí",""))</f>
        <v/>
      </c>
    </row>
    <row r="256" ht="18" customHeight="1">
      <c r="A256" s="6" t="n"/>
      <c r="B256" s="6" t="n"/>
      <c r="C256" s="6" t="n"/>
      <c r="D256" s="7" t="n"/>
      <c r="E256" s="7" t="n"/>
      <c r="F256" s="8" t="n"/>
      <c r="G256" s="8" t="n"/>
      <c r="H256" s="9">
        <f>IF($B256="","",N($F256)+SUMIF(Movimientos!$B$2:$B$1001,$A256,Movimientos!$I$2:$I$1001))</f>
        <v/>
      </c>
      <c r="I256" s="10">
        <f>IF($B256="","",IF(COUNTIFS(Movimientos!$B$2:$B$1001,$A256,Movimientos!$N$2:$N$1001,1)=0,N($E256),INDEX(Movimientos!$K$2:$K$1001,MATCH($A256&amp;"|"&amp;COUNTIFS(Movimientos!$B$2:$B$1001,$A256,Movimientos!$N$2:$N$1001,1),Movimientos!$P$2:$P$1001,0))))</f>
        <v/>
      </c>
      <c r="J256" s="10">
        <f>IF($B256="","",ROUND($H256*$I256,2))</f>
        <v/>
      </c>
      <c r="K256" s="11">
        <f>IF(OR($B256="",$G256=""),"",IF($H256&lt;=$G256,"Sí",""))</f>
        <v/>
      </c>
    </row>
    <row r="257" ht="18" customHeight="1">
      <c r="A257" s="6" t="n"/>
      <c r="B257" s="6" t="n"/>
      <c r="C257" s="6" t="n"/>
      <c r="D257" s="7" t="n"/>
      <c r="E257" s="7" t="n"/>
      <c r="F257" s="8" t="n"/>
      <c r="G257" s="8" t="n"/>
      <c r="H257" s="9">
        <f>IF($B257="","",N($F257)+SUMIF(Movimientos!$B$2:$B$1001,$A257,Movimientos!$I$2:$I$1001))</f>
        <v/>
      </c>
      <c r="I257" s="10">
        <f>IF($B257="","",IF(COUNTIFS(Movimientos!$B$2:$B$1001,$A257,Movimientos!$N$2:$N$1001,1)=0,N($E257),INDEX(Movimientos!$K$2:$K$1001,MATCH($A257&amp;"|"&amp;COUNTIFS(Movimientos!$B$2:$B$1001,$A257,Movimientos!$N$2:$N$1001,1),Movimientos!$P$2:$P$1001,0))))</f>
        <v/>
      </c>
      <c r="J257" s="10">
        <f>IF($B257="","",ROUND($H257*$I257,2))</f>
        <v/>
      </c>
      <c r="K257" s="11">
        <f>IF(OR($B257="",$G257=""),"",IF($H257&lt;=$G257,"Sí",""))</f>
        <v/>
      </c>
    </row>
    <row r="258" ht="18" customHeight="1">
      <c r="A258" s="6" t="n"/>
      <c r="B258" s="6" t="n"/>
      <c r="C258" s="6" t="n"/>
      <c r="D258" s="7" t="n"/>
      <c r="E258" s="7" t="n"/>
      <c r="F258" s="8" t="n"/>
      <c r="G258" s="8" t="n"/>
      <c r="H258" s="9">
        <f>IF($B258="","",N($F258)+SUMIF(Movimientos!$B$2:$B$1001,$A258,Movimientos!$I$2:$I$1001))</f>
        <v/>
      </c>
      <c r="I258" s="10">
        <f>IF($B258="","",IF(COUNTIFS(Movimientos!$B$2:$B$1001,$A258,Movimientos!$N$2:$N$1001,1)=0,N($E258),INDEX(Movimientos!$K$2:$K$1001,MATCH($A258&amp;"|"&amp;COUNTIFS(Movimientos!$B$2:$B$1001,$A258,Movimientos!$N$2:$N$1001,1),Movimientos!$P$2:$P$1001,0))))</f>
        <v/>
      </c>
      <c r="J258" s="10">
        <f>IF($B258="","",ROUND($H258*$I258,2))</f>
        <v/>
      </c>
      <c r="K258" s="11">
        <f>IF(OR($B258="",$G258=""),"",IF($H258&lt;=$G258,"Sí",""))</f>
        <v/>
      </c>
    </row>
    <row r="259" ht="18" customHeight="1">
      <c r="A259" s="6" t="n"/>
      <c r="B259" s="6" t="n"/>
      <c r="C259" s="6" t="n"/>
      <c r="D259" s="7" t="n"/>
      <c r="E259" s="7" t="n"/>
      <c r="F259" s="8" t="n"/>
      <c r="G259" s="8" t="n"/>
      <c r="H259" s="9">
        <f>IF($B259="","",N($F259)+SUMIF(Movimientos!$B$2:$B$1001,$A259,Movimientos!$I$2:$I$1001))</f>
        <v/>
      </c>
      <c r="I259" s="10">
        <f>IF($B259="","",IF(COUNTIFS(Movimientos!$B$2:$B$1001,$A259,Movimientos!$N$2:$N$1001,1)=0,N($E259),INDEX(Movimientos!$K$2:$K$1001,MATCH($A259&amp;"|"&amp;COUNTIFS(Movimientos!$B$2:$B$1001,$A259,Movimientos!$N$2:$N$1001,1),Movimientos!$P$2:$P$1001,0))))</f>
        <v/>
      </c>
      <c r="J259" s="10">
        <f>IF($B259="","",ROUND($H259*$I259,2))</f>
        <v/>
      </c>
      <c r="K259" s="11">
        <f>IF(OR($B259="",$G259=""),"",IF($H259&lt;=$G259,"Sí",""))</f>
        <v/>
      </c>
    </row>
    <row r="260" ht="18" customHeight="1">
      <c r="A260" s="6" t="n"/>
      <c r="B260" s="6" t="n"/>
      <c r="C260" s="6" t="n"/>
      <c r="D260" s="7" t="n"/>
      <c r="E260" s="7" t="n"/>
      <c r="F260" s="8" t="n"/>
      <c r="G260" s="8" t="n"/>
      <c r="H260" s="9">
        <f>IF($B260="","",N($F260)+SUMIF(Movimientos!$B$2:$B$1001,$A260,Movimientos!$I$2:$I$1001))</f>
        <v/>
      </c>
      <c r="I260" s="10">
        <f>IF($B260="","",IF(COUNTIFS(Movimientos!$B$2:$B$1001,$A260,Movimientos!$N$2:$N$1001,1)=0,N($E260),INDEX(Movimientos!$K$2:$K$1001,MATCH($A260&amp;"|"&amp;COUNTIFS(Movimientos!$B$2:$B$1001,$A260,Movimientos!$N$2:$N$1001,1),Movimientos!$P$2:$P$1001,0))))</f>
        <v/>
      </c>
      <c r="J260" s="10">
        <f>IF($B260="","",ROUND($H260*$I260,2))</f>
        <v/>
      </c>
      <c r="K260" s="11">
        <f>IF(OR($B260="",$G260=""),"",IF($H260&lt;=$G260,"Sí",""))</f>
        <v/>
      </c>
    </row>
    <row r="261" ht="18" customHeight="1">
      <c r="A261" s="6" t="n"/>
      <c r="B261" s="6" t="n"/>
      <c r="C261" s="6" t="n"/>
      <c r="D261" s="7" t="n"/>
      <c r="E261" s="7" t="n"/>
      <c r="F261" s="8" t="n"/>
      <c r="G261" s="8" t="n"/>
      <c r="H261" s="9">
        <f>IF($B261="","",N($F261)+SUMIF(Movimientos!$B$2:$B$1001,$A261,Movimientos!$I$2:$I$1001))</f>
        <v/>
      </c>
      <c r="I261" s="10">
        <f>IF($B261="","",IF(COUNTIFS(Movimientos!$B$2:$B$1001,$A261,Movimientos!$N$2:$N$1001,1)=0,N($E261),INDEX(Movimientos!$K$2:$K$1001,MATCH($A261&amp;"|"&amp;COUNTIFS(Movimientos!$B$2:$B$1001,$A261,Movimientos!$N$2:$N$1001,1),Movimientos!$P$2:$P$1001,0))))</f>
        <v/>
      </c>
      <c r="J261" s="10">
        <f>IF($B261="","",ROUND($H261*$I261,2))</f>
        <v/>
      </c>
      <c r="K261" s="11">
        <f>IF(OR($B261="",$G261=""),"",IF($H261&lt;=$G261,"Sí",""))</f>
        <v/>
      </c>
    </row>
    <row r="262" ht="18" customHeight="1">
      <c r="A262" s="6" t="n"/>
      <c r="B262" s="6" t="n"/>
      <c r="C262" s="6" t="n"/>
      <c r="D262" s="7" t="n"/>
      <c r="E262" s="7" t="n"/>
      <c r="F262" s="8" t="n"/>
      <c r="G262" s="8" t="n"/>
      <c r="H262" s="9">
        <f>IF($B262="","",N($F262)+SUMIF(Movimientos!$B$2:$B$1001,$A262,Movimientos!$I$2:$I$1001))</f>
        <v/>
      </c>
      <c r="I262" s="10">
        <f>IF($B262="","",IF(COUNTIFS(Movimientos!$B$2:$B$1001,$A262,Movimientos!$N$2:$N$1001,1)=0,N($E262),INDEX(Movimientos!$K$2:$K$1001,MATCH($A262&amp;"|"&amp;COUNTIFS(Movimientos!$B$2:$B$1001,$A262,Movimientos!$N$2:$N$1001,1),Movimientos!$P$2:$P$1001,0))))</f>
        <v/>
      </c>
      <c r="J262" s="10">
        <f>IF($B262="","",ROUND($H262*$I262,2))</f>
        <v/>
      </c>
      <c r="K262" s="11">
        <f>IF(OR($B262="",$G262=""),"",IF($H262&lt;=$G262,"Sí",""))</f>
        <v/>
      </c>
    </row>
    <row r="263" ht="18" customHeight="1">
      <c r="A263" s="6" t="n"/>
      <c r="B263" s="6" t="n"/>
      <c r="C263" s="6" t="n"/>
      <c r="D263" s="7" t="n"/>
      <c r="E263" s="7" t="n"/>
      <c r="F263" s="8" t="n"/>
      <c r="G263" s="8" t="n"/>
      <c r="H263" s="9">
        <f>IF($B263="","",N($F263)+SUMIF(Movimientos!$B$2:$B$1001,$A263,Movimientos!$I$2:$I$1001))</f>
        <v/>
      </c>
      <c r="I263" s="10">
        <f>IF($B263="","",IF(COUNTIFS(Movimientos!$B$2:$B$1001,$A263,Movimientos!$N$2:$N$1001,1)=0,N($E263),INDEX(Movimientos!$K$2:$K$1001,MATCH($A263&amp;"|"&amp;COUNTIFS(Movimientos!$B$2:$B$1001,$A263,Movimientos!$N$2:$N$1001,1),Movimientos!$P$2:$P$1001,0))))</f>
        <v/>
      </c>
      <c r="J263" s="10">
        <f>IF($B263="","",ROUND($H263*$I263,2))</f>
        <v/>
      </c>
      <c r="K263" s="11">
        <f>IF(OR($B263="",$G263=""),"",IF($H263&lt;=$G263,"Sí",""))</f>
        <v/>
      </c>
    </row>
    <row r="264" ht="18" customHeight="1">
      <c r="A264" s="6" t="n"/>
      <c r="B264" s="6" t="n"/>
      <c r="C264" s="6" t="n"/>
      <c r="D264" s="7" t="n"/>
      <c r="E264" s="7" t="n"/>
      <c r="F264" s="8" t="n"/>
      <c r="G264" s="8" t="n"/>
      <c r="H264" s="9">
        <f>IF($B264="","",N($F264)+SUMIF(Movimientos!$B$2:$B$1001,$A264,Movimientos!$I$2:$I$1001))</f>
        <v/>
      </c>
      <c r="I264" s="10">
        <f>IF($B264="","",IF(COUNTIFS(Movimientos!$B$2:$B$1001,$A264,Movimientos!$N$2:$N$1001,1)=0,N($E264),INDEX(Movimientos!$K$2:$K$1001,MATCH($A264&amp;"|"&amp;COUNTIFS(Movimientos!$B$2:$B$1001,$A264,Movimientos!$N$2:$N$1001,1),Movimientos!$P$2:$P$1001,0))))</f>
        <v/>
      </c>
      <c r="J264" s="10">
        <f>IF($B264="","",ROUND($H264*$I264,2))</f>
        <v/>
      </c>
      <c r="K264" s="11">
        <f>IF(OR($B264="",$G264=""),"",IF($H264&lt;=$G264,"Sí",""))</f>
        <v/>
      </c>
    </row>
    <row r="265" ht="18" customHeight="1">
      <c r="A265" s="6" t="n"/>
      <c r="B265" s="6" t="n"/>
      <c r="C265" s="6" t="n"/>
      <c r="D265" s="7" t="n"/>
      <c r="E265" s="7" t="n"/>
      <c r="F265" s="8" t="n"/>
      <c r="G265" s="8" t="n"/>
      <c r="H265" s="9">
        <f>IF($B265="","",N($F265)+SUMIF(Movimientos!$B$2:$B$1001,$A265,Movimientos!$I$2:$I$1001))</f>
        <v/>
      </c>
      <c r="I265" s="10">
        <f>IF($B265="","",IF(COUNTIFS(Movimientos!$B$2:$B$1001,$A265,Movimientos!$N$2:$N$1001,1)=0,N($E265),INDEX(Movimientos!$K$2:$K$1001,MATCH($A265&amp;"|"&amp;COUNTIFS(Movimientos!$B$2:$B$1001,$A265,Movimientos!$N$2:$N$1001,1),Movimientos!$P$2:$P$1001,0))))</f>
        <v/>
      </c>
      <c r="J265" s="10">
        <f>IF($B265="","",ROUND($H265*$I265,2))</f>
        <v/>
      </c>
      <c r="K265" s="11">
        <f>IF(OR($B265="",$G265=""),"",IF($H265&lt;=$G265,"Sí",""))</f>
        <v/>
      </c>
    </row>
    <row r="266" ht="18" customHeight="1">
      <c r="A266" s="6" t="n"/>
      <c r="B266" s="6" t="n"/>
      <c r="C266" s="6" t="n"/>
      <c r="D266" s="7" t="n"/>
      <c r="E266" s="7" t="n"/>
      <c r="F266" s="8" t="n"/>
      <c r="G266" s="8" t="n"/>
      <c r="H266" s="9">
        <f>IF($B266="","",N($F266)+SUMIF(Movimientos!$B$2:$B$1001,$A266,Movimientos!$I$2:$I$1001))</f>
        <v/>
      </c>
      <c r="I266" s="10">
        <f>IF($B266="","",IF(COUNTIFS(Movimientos!$B$2:$B$1001,$A266,Movimientos!$N$2:$N$1001,1)=0,N($E266),INDEX(Movimientos!$K$2:$K$1001,MATCH($A266&amp;"|"&amp;COUNTIFS(Movimientos!$B$2:$B$1001,$A266,Movimientos!$N$2:$N$1001,1),Movimientos!$P$2:$P$1001,0))))</f>
        <v/>
      </c>
      <c r="J266" s="10">
        <f>IF($B266="","",ROUND($H266*$I266,2))</f>
        <v/>
      </c>
      <c r="K266" s="11">
        <f>IF(OR($B266="",$G266=""),"",IF($H266&lt;=$G266,"Sí",""))</f>
        <v/>
      </c>
    </row>
    <row r="267" ht="18" customHeight="1">
      <c r="A267" s="6" t="n"/>
      <c r="B267" s="6" t="n"/>
      <c r="C267" s="6" t="n"/>
      <c r="D267" s="7" t="n"/>
      <c r="E267" s="7" t="n"/>
      <c r="F267" s="8" t="n"/>
      <c r="G267" s="8" t="n"/>
      <c r="H267" s="9">
        <f>IF($B267="","",N($F267)+SUMIF(Movimientos!$B$2:$B$1001,$A267,Movimientos!$I$2:$I$1001))</f>
        <v/>
      </c>
      <c r="I267" s="10">
        <f>IF($B267="","",IF(COUNTIFS(Movimientos!$B$2:$B$1001,$A267,Movimientos!$N$2:$N$1001,1)=0,N($E267),INDEX(Movimientos!$K$2:$K$1001,MATCH($A267&amp;"|"&amp;COUNTIFS(Movimientos!$B$2:$B$1001,$A267,Movimientos!$N$2:$N$1001,1),Movimientos!$P$2:$P$1001,0))))</f>
        <v/>
      </c>
      <c r="J267" s="10">
        <f>IF($B267="","",ROUND($H267*$I267,2))</f>
        <v/>
      </c>
      <c r="K267" s="11">
        <f>IF(OR($B267="",$G267=""),"",IF($H267&lt;=$G267,"Sí",""))</f>
        <v/>
      </c>
    </row>
    <row r="268" ht="18" customHeight="1">
      <c r="A268" s="6" t="n"/>
      <c r="B268" s="6" t="n"/>
      <c r="C268" s="6" t="n"/>
      <c r="D268" s="7" t="n"/>
      <c r="E268" s="7" t="n"/>
      <c r="F268" s="8" t="n"/>
      <c r="G268" s="8" t="n"/>
      <c r="H268" s="9">
        <f>IF($B268="","",N($F268)+SUMIF(Movimientos!$B$2:$B$1001,$A268,Movimientos!$I$2:$I$1001))</f>
        <v/>
      </c>
      <c r="I268" s="10">
        <f>IF($B268="","",IF(COUNTIFS(Movimientos!$B$2:$B$1001,$A268,Movimientos!$N$2:$N$1001,1)=0,N($E268),INDEX(Movimientos!$K$2:$K$1001,MATCH($A268&amp;"|"&amp;COUNTIFS(Movimientos!$B$2:$B$1001,$A268,Movimientos!$N$2:$N$1001,1),Movimientos!$P$2:$P$1001,0))))</f>
        <v/>
      </c>
      <c r="J268" s="10">
        <f>IF($B268="","",ROUND($H268*$I268,2))</f>
        <v/>
      </c>
      <c r="K268" s="11">
        <f>IF(OR($B268="",$G268=""),"",IF($H268&lt;=$G268,"Sí",""))</f>
        <v/>
      </c>
    </row>
    <row r="269" ht="18" customHeight="1">
      <c r="A269" s="6" t="n"/>
      <c r="B269" s="6" t="n"/>
      <c r="C269" s="6" t="n"/>
      <c r="D269" s="7" t="n"/>
      <c r="E269" s="7" t="n"/>
      <c r="F269" s="8" t="n"/>
      <c r="G269" s="8" t="n"/>
      <c r="H269" s="9">
        <f>IF($B269="","",N($F269)+SUMIF(Movimientos!$B$2:$B$1001,$A269,Movimientos!$I$2:$I$1001))</f>
        <v/>
      </c>
      <c r="I269" s="10">
        <f>IF($B269="","",IF(COUNTIFS(Movimientos!$B$2:$B$1001,$A269,Movimientos!$N$2:$N$1001,1)=0,N($E269),INDEX(Movimientos!$K$2:$K$1001,MATCH($A269&amp;"|"&amp;COUNTIFS(Movimientos!$B$2:$B$1001,$A269,Movimientos!$N$2:$N$1001,1),Movimientos!$P$2:$P$1001,0))))</f>
        <v/>
      </c>
      <c r="J269" s="10">
        <f>IF($B269="","",ROUND($H269*$I269,2))</f>
        <v/>
      </c>
      <c r="K269" s="11">
        <f>IF(OR($B269="",$G269=""),"",IF($H269&lt;=$G269,"Sí",""))</f>
        <v/>
      </c>
    </row>
    <row r="270" ht="18" customHeight="1">
      <c r="A270" s="6" t="n"/>
      <c r="B270" s="6" t="n"/>
      <c r="C270" s="6" t="n"/>
      <c r="D270" s="7" t="n"/>
      <c r="E270" s="7" t="n"/>
      <c r="F270" s="8" t="n"/>
      <c r="G270" s="8" t="n"/>
      <c r="H270" s="9">
        <f>IF($B270="","",N($F270)+SUMIF(Movimientos!$B$2:$B$1001,$A270,Movimientos!$I$2:$I$1001))</f>
        <v/>
      </c>
      <c r="I270" s="10">
        <f>IF($B270="","",IF(COUNTIFS(Movimientos!$B$2:$B$1001,$A270,Movimientos!$N$2:$N$1001,1)=0,N($E270),INDEX(Movimientos!$K$2:$K$1001,MATCH($A270&amp;"|"&amp;COUNTIFS(Movimientos!$B$2:$B$1001,$A270,Movimientos!$N$2:$N$1001,1),Movimientos!$P$2:$P$1001,0))))</f>
        <v/>
      </c>
      <c r="J270" s="10">
        <f>IF($B270="","",ROUND($H270*$I270,2))</f>
        <v/>
      </c>
      <c r="K270" s="11">
        <f>IF(OR($B270="",$G270=""),"",IF($H270&lt;=$G270,"Sí",""))</f>
        <v/>
      </c>
    </row>
    <row r="271" ht="18" customHeight="1">
      <c r="A271" s="6" t="n"/>
      <c r="B271" s="6" t="n"/>
      <c r="C271" s="6" t="n"/>
      <c r="D271" s="7" t="n"/>
      <c r="E271" s="7" t="n"/>
      <c r="F271" s="8" t="n"/>
      <c r="G271" s="8" t="n"/>
      <c r="H271" s="9">
        <f>IF($B271="","",N($F271)+SUMIF(Movimientos!$B$2:$B$1001,$A271,Movimientos!$I$2:$I$1001))</f>
        <v/>
      </c>
      <c r="I271" s="10">
        <f>IF($B271="","",IF(COUNTIFS(Movimientos!$B$2:$B$1001,$A271,Movimientos!$N$2:$N$1001,1)=0,N($E271),INDEX(Movimientos!$K$2:$K$1001,MATCH($A271&amp;"|"&amp;COUNTIFS(Movimientos!$B$2:$B$1001,$A271,Movimientos!$N$2:$N$1001,1),Movimientos!$P$2:$P$1001,0))))</f>
        <v/>
      </c>
      <c r="J271" s="10">
        <f>IF($B271="","",ROUND($H271*$I271,2))</f>
        <v/>
      </c>
      <c r="K271" s="11">
        <f>IF(OR($B271="",$G271=""),"",IF($H271&lt;=$G271,"Sí",""))</f>
        <v/>
      </c>
    </row>
    <row r="272" ht="18" customHeight="1">
      <c r="A272" s="6" t="n"/>
      <c r="B272" s="6" t="n"/>
      <c r="C272" s="6" t="n"/>
      <c r="D272" s="7" t="n"/>
      <c r="E272" s="7" t="n"/>
      <c r="F272" s="8" t="n"/>
      <c r="G272" s="8" t="n"/>
      <c r="H272" s="9">
        <f>IF($B272="","",N($F272)+SUMIF(Movimientos!$B$2:$B$1001,$A272,Movimientos!$I$2:$I$1001))</f>
        <v/>
      </c>
      <c r="I272" s="10">
        <f>IF($B272="","",IF(COUNTIFS(Movimientos!$B$2:$B$1001,$A272,Movimientos!$N$2:$N$1001,1)=0,N($E272),INDEX(Movimientos!$K$2:$K$1001,MATCH($A272&amp;"|"&amp;COUNTIFS(Movimientos!$B$2:$B$1001,$A272,Movimientos!$N$2:$N$1001,1),Movimientos!$P$2:$P$1001,0))))</f>
        <v/>
      </c>
      <c r="J272" s="10">
        <f>IF($B272="","",ROUND($H272*$I272,2))</f>
        <v/>
      </c>
      <c r="K272" s="11">
        <f>IF(OR($B272="",$G272=""),"",IF($H272&lt;=$G272,"Sí",""))</f>
        <v/>
      </c>
    </row>
    <row r="273" ht="18" customHeight="1">
      <c r="A273" s="6" t="n"/>
      <c r="B273" s="6" t="n"/>
      <c r="C273" s="6" t="n"/>
      <c r="D273" s="7" t="n"/>
      <c r="E273" s="7" t="n"/>
      <c r="F273" s="8" t="n"/>
      <c r="G273" s="8" t="n"/>
      <c r="H273" s="9">
        <f>IF($B273="","",N($F273)+SUMIF(Movimientos!$B$2:$B$1001,$A273,Movimientos!$I$2:$I$1001))</f>
        <v/>
      </c>
      <c r="I273" s="10">
        <f>IF($B273="","",IF(COUNTIFS(Movimientos!$B$2:$B$1001,$A273,Movimientos!$N$2:$N$1001,1)=0,N($E273),INDEX(Movimientos!$K$2:$K$1001,MATCH($A273&amp;"|"&amp;COUNTIFS(Movimientos!$B$2:$B$1001,$A273,Movimientos!$N$2:$N$1001,1),Movimientos!$P$2:$P$1001,0))))</f>
        <v/>
      </c>
      <c r="J273" s="10">
        <f>IF($B273="","",ROUND($H273*$I273,2))</f>
        <v/>
      </c>
      <c r="K273" s="11">
        <f>IF(OR($B273="",$G273=""),"",IF($H273&lt;=$G273,"Sí",""))</f>
        <v/>
      </c>
    </row>
    <row r="274" ht="18" customHeight="1">
      <c r="A274" s="6" t="n"/>
      <c r="B274" s="6" t="n"/>
      <c r="C274" s="6" t="n"/>
      <c r="D274" s="7" t="n"/>
      <c r="E274" s="7" t="n"/>
      <c r="F274" s="8" t="n"/>
      <c r="G274" s="8" t="n"/>
      <c r="H274" s="9">
        <f>IF($B274="","",N($F274)+SUMIF(Movimientos!$B$2:$B$1001,$A274,Movimientos!$I$2:$I$1001))</f>
        <v/>
      </c>
      <c r="I274" s="10">
        <f>IF($B274="","",IF(COUNTIFS(Movimientos!$B$2:$B$1001,$A274,Movimientos!$N$2:$N$1001,1)=0,N($E274),INDEX(Movimientos!$K$2:$K$1001,MATCH($A274&amp;"|"&amp;COUNTIFS(Movimientos!$B$2:$B$1001,$A274,Movimientos!$N$2:$N$1001,1),Movimientos!$P$2:$P$1001,0))))</f>
        <v/>
      </c>
      <c r="J274" s="10">
        <f>IF($B274="","",ROUND($H274*$I274,2))</f>
        <v/>
      </c>
      <c r="K274" s="11">
        <f>IF(OR($B274="",$G274=""),"",IF($H274&lt;=$G274,"Sí",""))</f>
        <v/>
      </c>
    </row>
    <row r="275" ht="18" customHeight="1">
      <c r="A275" s="6" t="n"/>
      <c r="B275" s="6" t="n"/>
      <c r="C275" s="6" t="n"/>
      <c r="D275" s="7" t="n"/>
      <c r="E275" s="7" t="n"/>
      <c r="F275" s="8" t="n"/>
      <c r="G275" s="8" t="n"/>
      <c r="H275" s="9">
        <f>IF($B275="","",N($F275)+SUMIF(Movimientos!$B$2:$B$1001,$A275,Movimientos!$I$2:$I$1001))</f>
        <v/>
      </c>
      <c r="I275" s="10">
        <f>IF($B275="","",IF(COUNTIFS(Movimientos!$B$2:$B$1001,$A275,Movimientos!$N$2:$N$1001,1)=0,N($E275),INDEX(Movimientos!$K$2:$K$1001,MATCH($A275&amp;"|"&amp;COUNTIFS(Movimientos!$B$2:$B$1001,$A275,Movimientos!$N$2:$N$1001,1),Movimientos!$P$2:$P$1001,0))))</f>
        <v/>
      </c>
      <c r="J275" s="10">
        <f>IF($B275="","",ROUND($H275*$I275,2))</f>
        <v/>
      </c>
      <c r="K275" s="11">
        <f>IF(OR($B275="",$G275=""),"",IF($H275&lt;=$G275,"Sí",""))</f>
        <v/>
      </c>
    </row>
    <row r="276" ht="18" customHeight="1">
      <c r="A276" s="6" t="n"/>
      <c r="B276" s="6" t="n"/>
      <c r="C276" s="6" t="n"/>
      <c r="D276" s="7" t="n"/>
      <c r="E276" s="7" t="n"/>
      <c r="F276" s="8" t="n"/>
      <c r="G276" s="8" t="n"/>
      <c r="H276" s="9">
        <f>IF($B276="","",N($F276)+SUMIF(Movimientos!$B$2:$B$1001,$A276,Movimientos!$I$2:$I$1001))</f>
        <v/>
      </c>
      <c r="I276" s="10">
        <f>IF($B276="","",IF(COUNTIFS(Movimientos!$B$2:$B$1001,$A276,Movimientos!$N$2:$N$1001,1)=0,N($E276),INDEX(Movimientos!$K$2:$K$1001,MATCH($A276&amp;"|"&amp;COUNTIFS(Movimientos!$B$2:$B$1001,$A276,Movimientos!$N$2:$N$1001,1),Movimientos!$P$2:$P$1001,0))))</f>
        <v/>
      </c>
      <c r="J276" s="10">
        <f>IF($B276="","",ROUND($H276*$I276,2))</f>
        <v/>
      </c>
      <c r="K276" s="11">
        <f>IF(OR($B276="",$G276=""),"",IF($H276&lt;=$G276,"Sí",""))</f>
        <v/>
      </c>
    </row>
    <row r="277" ht="18" customHeight="1">
      <c r="A277" s="6" t="n"/>
      <c r="B277" s="6" t="n"/>
      <c r="C277" s="6" t="n"/>
      <c r="D277" s="7" t="n"/>
      <c r="E277" s="7" t="n"/>
      <c r="F277" s="8" t="n"/>
      <c r="G277" s="8" t="n"/>
      <c r="H277" s="9">
        <f>IF($B277="","",N($F277)+SUMIF(Movimientos!$B$2:$B$1001,$A277,Movimientos!$I$2:$I$1001))</f>
        <v/>
      </c>
      <c r="I277" s="10">
        <f>IF($B277="","",IF(COUNTIFS(Movimientos!$B$2:$B$1001,$A277,Movimientos!$N$2:$N$1001,1)=0,N($E277),INDEX(Movimientos!$K$2:$K$1001,MATCH($A277&amp;"|"&amp;COUNTIFS(Movimientos!$B$2:$B$1001,$A277,Movimientos!$N$2:$N$1001,1),Movimientos!$P$2:$P$1001,0))))</f>
        <v/>
      </c>
      <c r="J277" s="10">
        <f>IF($B277="","",ROUND($H277*$I277,2))</f>
        <v/>
      </c>
      <c r="K277" s="11">
        <f>IF(OR($B277="",$G277=""),"",IF($H277&lt;=$G277,"Sí",""))</f>
        <v/>
      </c>
    </row>
    <row r="278" ht="18" customHeight="1">
      <c r="A278" s="6" t="n"/>
      <c r="B278" s="6" t="n"/>
      <c r="C278" s="6" t="n"/>
      <c r="D278" s="7" t="n"/>
      <c r="E278" s="7" t="n"/>
      <c r="F278" s="8" t="n"/>
      <c r="G278" s="8" t="n"/>
      <c r="H278" s="9">
        <f>IF($B278="","",N($F278)+SUMIF(Movimientos!$B$2:$B$1001,$A278,Movimientos!$I$2:$I$1001))</f>
        <v/>
      </c>
      <c r="I278" s="10">
        <f>IF($B278="","",IF(COUNTIFS(Movimientos!$B$2:$B$1001,$A278,Movimientos!$N$2:$N$1001,1)=0,N($E278),INDEX(Movimientos!$K$2:$K$1001,MATCH($A278&amp;"|"&amp;COUNTIFS(Movimientos!$B$2:$B$1001,$A278,Movimientos!$N$2:$N$1001,1),Movimientos!$P$2:$P$1001,0))))</f>
        <v/>
      </c>
      <c r="J278" s="10">
        <f>IF($B278="","",ROUND($H278*$I278,2))</f>
        <v/>
      </c>
      <c r="K278" s="11">
        <f>IF(OR($B278="",$G278=""),"",IF($H278&lt;=$G278,"Sí",""))</f>
        <v/>
      </c>
    </row>
    <row r="279" ht="18" customHeight="1">
      <c r="A279" s="6" t="n"/>
      <c r="B279" s="6" t="n"/>
      <c r="C279" s="6" t="n"/>
      <c r="D279" s="7" t="n"/>
      <c r="E279" s="7" t="n"/>
      <c r="F279" s="8" t="n"/>
      <c r="G279" s="8" t="n"/>
      <c r="H279" s="9">
        <f>IF($B279="","",N($F279)+SUMIF(Movimientos!$B$2:$B$1001,$A279,Movimientos!$I$2:$I$1001))</f>
        <v/>
      </c>
      <c r="I279" s="10">
        <f>IF($B279="","",IF(COUNTIFS(Movimientos!$B$2:$B$1001,$A279,Movimientos!$N$2:$N$1001,1)=0,N($E279),INDEX(Movimientos!$K$2:$K$1001,MATCH($A279&amp;"|"&amp;COUNTIFS(Movimientos!$B$2:$B$1001,$A279,Movimientos!$N$2:$N$1001,1),Movimientos!$P$2:$P$1001,0))))</f>
        <v/>
      </c>
      <c r="J279" s="10">
        <f>IF($B279="","",ROUND($H279*$I279,2))</f>
        <v/>
      </c>
      <c r="K279" s="11">
        <f>IF(OR($B279="",$G279=""),"",IF($H279&lt;=$G279,"Sí",""))</f>
        <v/>
      </c>
    </row>
    <row r="280" ht="18" customHeight="1">
      <c r="A280" s="6" t="n"/>
      <c r="B280" s="6" t="n"/>
      <c r="C280" s="6" t="n"/>
      <c r="D280" s="7" t="n"/>
      <c r="E280" s="7" t="n"/>
      <c r="F280" s="8" t="n"/>
      <c r="G280" s="8" t="n"/>
      <c r="H280" s="9">
        <f>IF($B280="","",N($F280)+SUMIF(Movimientos!$B$2:$B$1001,$A280,Movimientos!$I$2:$I$1001))</f>
        <v/>
      </c>
      <c r="I280" s="10">
        <f>IF($B280="","",IF(COUNTIFS(Movimientos!$B$2:$B$1001,$A280,Movimientos!$N$2:$N$1001,1)=0,N($E280),INDEX(Movimientos!$K$2:$K$1001,MATCH($A280&amp;"|"&amp;COUNTIFS(Movimientos!$B$2:$B$1001,$A280,Movimientos!$N$2:$N$1001,1),Movimientos!$P$2:$P$1001,0))))</f>
        <v/>
      </c>
      <c r="J280" s="10">
        <f>IF($B280="","",ROUND($H280*$I280,2))</f>
        <v/>
      </c>
      <c r="K280" s="11">
        <f>IF(OR($B280="",$G280=""),"",IF($H280&lt;=$G280,"Sí",""))</f>
        <v/>
      </c>
    </row>
    <row r="281" ht="18" customHeight="1">
      <c r="A281" s="6" t="n"/>
      <c r="B281" s="6" t="n"/>
      <c r="C281" s="6" t="n"/>
      <c r="D281" s="7" t="n"/>
      <c r="E281" s="7" t="n"/>
      <c r="F281" s="8" t="n"/>
      <c r="G281" s="8" t="n"/>
      <c r="H281" s="9">
        <f>IF($B281="","",N($F281)+SUMIF(Movimientos!$B$2:$B$1001,$A281,Movimientos!$I$2:$I$1001))</f>
        <v/>
      </c>
      <c r="I281" s="10">
        <f>IF($B281="","",IF(COUNTIFS(Movimientos!$B$2:$B$1001,$A281,Movimientos!$N$2:$N$1001,1)=0,N($E281),INDEX(Movimientos!$K$2:$K$1001,MATCH($A281&amp;"|"&amp;COUNTIFS(Movimientos!$B$2:$B$1001,$A281,Movimientos!$N$2:$N$1001,1),Movimientos!$P$2:$P$1001,0))))</f>
        <v/>
      </c>
      <c r="J281" s="10">
        <f>IF($B281="","",ROUND($H281*$I281,2))</f>
        <v/>
      </c>
      <c r="K281" s="11">
        <f>IF(OR($B281="",$G281=""),"",IF($H281&lt;=$G281,"Sí",""))</f>
        <v/>
      </c>
    </row>
    <row r="282" ht="18" customHeight="1">
      <c r="A282" s="6" t="n"/>
      <c r="B282" s="6" t="n"/>
      <c r="C282" s="6" t="n"/>
      <c r="D282" s="7" t="n"/>
      <c r="E282" s="7" t="n"/>
      <c r="F282" s="8" t="n"/>
      <c r="G282" s="8" t="n"/>
      <c r="H282" s="9">
        <f>IF($B282="","",N($F282)+SUMIF(Movimientos!$B$2:$B$1001,$A282,Movimientos!$I$2:$I$1001))</f>
        <v/>
      </c>
      <c r="I282" s="10">
        <f>IF($B282="","",IF(COUNTIFS(Movimientos!$B$2:$B$1001,$A282,Movimientos!$N$2:$N$1001,1)=0,N($E282),INDEX(Movimientos!$K$2:$K$1001,MATCH($A282&amp;"|"&amp;COUNTIFS(Movimientos!$B$2:$B$1001,$A282,Movimientos!$N$2:$N$1001,1),Movimientos!$P$2:$P$1001,0))))</f>
        <v/>
      </c>
      <c r="J282" s="10">
        <f>IF($B282="","",ROUND($H282*$I282,2))</f>
        <v/>
      </c>
      <c r="K282" s="11">
        <f>IF(OR($B282="",$G282=""),"",IF($H282&lt;=$G282,"Sí",""))</f>
        <v/>
      </c>
    </row>
    <row r="283" ht="18" customHeight="1">
      <c r="A283" s="6" t="n"/>
      <c r="B283" s="6" t="n"/>
      <c r="C283" s="6" t="n"/>
      <c r="D283" s="7" t="n"/>
      <c r="E283" s="7" t="n"/>
      <c r="F283" s="8" t="n"/>
      <c r="G283" s="8" t="n"/>
      <c r="H283" s="9">
        <f>IF($B283="","",N($F283)+SUMIF(Movimientos!$B$2:$B$1001,$A283,Movimientos!$I$2:$I$1001))</f>
        <v/>
      </c>
      <c r="I283" s="10">
        <f>IF($B283="","",IF(COUNTIFS(Movimientos!$B$2:$B$1001,$A283,Movimientos!$N$2:$N$1001,1)=0,N($E283),INDEX(Movimientos!$K$2:$K$1001,MATCH($A283&amp;"|"&amp;COUNTIFS(Movimientos!$B$2:$B$1001,$A283,Movimientos!$N$2:$N$1001,1),Movimientos!$P$2:$P$1001,0))))</f>
        <v/>
      </c>
      <c r="J283" s="10">
        <f>IF($B283="","",ROUND($H283*$I283,2))</f>
        <v/>
      </c>
      <c r="K283" s="11">
        <f>IF(OR($B283="",$G283=""),"",IF($H283&lt;=$G283,"Sí",""))</f>
        <v/>
      </c>
    </row>
    <row r="284" ht="18" customHeight="1">
      <c r="A284" s="6" t="n"/>
      <c r="B284" s="6" t="n"/>
      <c r="C284" s="6" t="n"/>
      <c r="D284" s="7" t="n"/>
      <c r="E284" s="7" t="n"/>
      <c r="F284" s="8" t="n"/>
      <c r="G284" s="8" t="n"/>
      <c r="H284" s="9">
        <f>IF($B284="","",N($F284)+SUMIF(Movimientos!$B$2:$B$1001,$A284,Movimientos!$I$2:$I$1001))</f>
        <v/>
      </c>
      <c r="I284" s="10">
        <f>IF($B284="","",IF(COUNTIFS(Movimientos!$B$2:$B$1001,$A284,Movimientos!$N$2:$N$1001,1)=0,N($E284),INDEX(Movimientos!$K$2:$K$1001,MATCH($A284&amp;"|"&amp;COUNTIFS(Movimientos!$B$2:$B$1001,$A284,Movimientos!$N$2:$N$1001,1),Movimientos!$P$2:$P$1001,0))))</f>
        <v/>
      </c>
      <c r="J284" s="10">
        <f>IF($B284="","",ROUND($H284*$I284,2))</f>
        <v/>
      </c>
      <c r="K284" s="11">
        <f>IF(OR($B284="",$G284=""),"",IF($H284&lt;=$G284,"Sí",""))</f>
        <v/>
      </c>
    </row>
    <row r="285" ht="18" customHeight="1">
      <c r="A285" s="6" t="n"/>
      <c r="B285" s="6" t="n"/>
      <c r="C285" s="6" t="n"/>
      <c r="D285" s="7" t="n"/>
      <c r="E285" s="7" t="n"/>
      <c r="F285" s="8" t="n"/>
      <c r="G285" s="8" t="n"/>
      <c r="H285" s="9">
        <f>IF($B285="","",N($F285)+SUMIF(Movimientos!$B$2:$B$1001,$A285,Movimientos!$I$2:$I$1001))</f>
        <v/>
      </c>
      <c r="I285" s="10">
        <f>IF($B285="","",IF(COUNTIFS(Movimientos!$B$2:$B$1001,$A285,Movimientos!$N$2:$N$1001,1)=0,N($E285),INDEX(Movimientos!$K$2:$K$1001,MATCH($A285&amp;"|"&amp;COUNTIFS(Movimientos!$B$2:$B$1001,$A285,Movimientos!$N$2:$N$1001,1),Movimientos!$P$2:$P$1001,0))))</f>
        <v/>
      </c>
      <c r="J285" s="10">
        <f>IF($B285="","",ROUND($H285*$I285,2))</f>
        <v/>
      </c>
      <c r="K285" s="11">
        <f>IF(OR($B285="",$G285=""),"",IF($H285&lt;=$G285,"Sí",""))</f>
        <v/>
      </c>
    </row>
    <row r="286" ht="18" customHeight="1">
      <c r="A286" s="6" t="n"/>
      <c r="B286" s="6" t="n"/>
      <c r="C286" s="6" t="n"/>
      <c r="D286" s="7" t="n"/>
      <c r="E286" s="7" t="n"/>
      <c r="F286" s="8" t="n"/>
      <c r="G286" s="8" t="n"/>
      <c r="H286" s="9">
        <f>IF($B286="","",N($F286)+SUMIF(Movimientos!$B$2:$B$1001,$A286,Movimientos!$I$2:$I$1001))</f>
        <v/>
      </c>
      <c r="I286" s="10">
        <f>IF($B286="","",IF(COUNTIFS(Movimientos!$B$2:$B$1001,$A286,Movimientos!$N$2:$N$1001,1)=0,N($E286),INDEX(Movimientos!$K$2:$K$1001,MATCH($A286&amp;"|"&amp;COUNTIFS(Movimientos!$B$2:$B$1001,$A286,Movimientos!$N$2:$N$1001,1),Movimientos!$P$2:$P$1001,0))))</f>
        <v/>
      </c>
      <c r="J286" s="10">
        <f>IF($B286="","",ROUND($H286*$I286,2))</f>
        <v/>
      </c>
      <c r="K286" s="11">
        <f>IF(OR($B286="",$G286=""),"",IF($H286&lt;=$G286,"Sí",""))</f>
        <v/>
      </c>
    </row>
    <row r="287" ht="18" customHeight="1">
      <c r="A287" s="6" t="n"/>
      <c r="B287" s="6" t="n"/>
      <c r="C287" s="6" t="n"/>
      <c r="D287" s="7" t="n"/>
      <c r="E287" s="7" t="n"/>
      <c r="F287" s="8" t="n"/>
      <c r="G287" s="8" t="n"/>
      <c r="H287" s="9">
        <f>IF($B287="","",N($F287)+SUMIF(Movimientos!$B$2:$B$1001,$A287,Movimientos!$I$2:$I$1001))</f>
        <v/>
      </c>
      <c r="I287" s="10">
        <f>IF($B287="","",IF(COUNTIFS(Movimientos!$B$2:$B$1001,$A287,Movimientos!$N$2:$N$1001,1)=0,N($E287),INDEX(Movimientos!$K$2:$K$1001,MATCH($A287&amp;"|"&amp;COUNTIFS(Movimientos!$B$2:$B$1001,$A287,Movimientos!$N$2:$N$1001,1),Movimientos!$P$2:$P$1001,0))))</f>
        <v/>
      </c>
      <c r="J287" s="10">
        <f>IF($B287="","",ROUND($H287*$I287,2))</f>
        <v/>
      </c>
      <c r="K287" s="11">
        <f>IF(OR($B287="",$G287=""),"",IF($H287&lt;=$G287,"Sí",""))</f>
        <v/>
      </c>
    </row>
    <row r="288" ht="18" customHeight="1">
      <c r="A288" s="6" t="n"/>
      <c r="B288" s="6" t="n"/>
      <c r="C288" s="6" t="n"/>
      <c r="D288" s="7" t="n"/>
      <c r="E288" s="7" t="n"/>
      <c r="F288" s="8" t="n"/>
      <c r="G288" s="8" t="n"/>
      <c r="H288" s="9">
        <f>IF($B288="","",N($F288)+SUMIF(Movimientos!$B$2:$B$1001,$A288,Movimientos!$I$2:$I$1001))</f>
        <v/>
      </c>
      <c r="I288" s="10">
        <f>IF($B288="","",IF(COUNTIFS(Movimientos!$B$2:$B$1001,$A288,Movimientos!$N$2:$N$1001,1)=0,N($E288),INDEX(Movimientos!$K$2:$K$1001,MATCH($A288&amp;"|"&amp;COUNTIFS(Movimientos!$B$2:$B$1001,$A288,Movimientos!$N$2:$N$1001,1),Movimientos!$P$2:$P$1001,0))))</f>
        <v/>
      </c>
      <c r="J288" s="10">
        <f>IF($B288="","",ROUND($H288*$I288,2))</f>
        <v/>
      </c>
      <c r="K288" s="11">
        <f>IF(OR($B288="",$G288=""),"",IF($H288&lt;=$G288,"Sí",""))</f>
        <v/>
      </c>
    </row>
    <row r="289" ht="18" customHeight="1">
      <c r="A289" s="6" t="n"/>
      <c r="B289" s="6" t="n"/>
      <c r="C289" s="6" t="n"/>
      <c r="D289" s="7" t="n"/>
      <c r="E289" s="7" t="n"/>
      <c r="F289" s="8" t="n"/>
      <c r="G289" s="8" t="n"/>
      <c r="H289" s="9">
        <f>IF($B289="","",N($F289)+SUMIF(Movimientos!$B$2:$B$1001,$A289,Movimientos!$I$2:$I$1001))</f>
        <v/>
      </c>
      <c r="I289" s="10">
        <f>IF($B289="","",IF(COUNTIFS(Movimientos!$B$2:$B$1001,$A289,Movimientos!$N$2:$N$1001,1)=0,N($E289),INDEX(Movimientos!$K$2:$K$1001,MATCH($A289&amp;"|"&amp;COUNTIFS(Movimientos!$B$2:$B$1001,$A289,Movimientos!$N$2:$N$1001,1),Movimientos!$P$2:$P$1001,0))))</f>
        <v/>
      </c>
      <c r="J289" s="10">
        <f>IF($B289="","",ROUND($H289*$I289,2))</f>
        <v/>
      </c>
      <c r="K289" s="11">
        <f>IF(OR($B289="",$G289=""),"",IF($H289&lt;=$G289,"Sí",""))</f>
        <v/>
      </c>
    </row>
    <row r="290" ht="18" customHeight="1">
      <c r="A290" s="6" t="n"/>
      <c r="B290" s="6" t="n"/>
      <c r="C290" s="6" t="n"/>
      <c r="D290" s="7" t="n"/>
      <c r="E290" s="7" t="n"/>
      <c r="F290" s="8" t="n"/>
      <c r="G290" s="8" t="n"/>
      <c r="H290" s="9">
        <f>IF($B290="","",N($F290)+SUMIF(Movimientos!$B$2:$B$1001,$A290,Movimientos!$I$2:$I$1001))</f>
        <v/>
      </c>
      <c r="I290" s="10">
        <f>IF($B290="","",IF(COUNTIFS(Movimientos!$B$2:$B$1001,$A290,Movimientos!$N$2:$N$1001,1)=0,N($E290),INDEX(Movimientos!$K$2:$K$1001,MATCH($A290&amp;"|"&amp;COUNTIFS(Movimientos!$B$2:$B$1001,$A290,Movimientos!$N$2:$N$1001,1),Movimientos!$P$2:$P$1001,0))))</f>
        <v/>
      </c>
      <c r="J290" s="10">
        <f>IF($B290="","",ROUND($H290*$I290,2))</f>
        <v/>
      </c>
      <c r="K290" s="11">
        <f>IF(OR($B290="",$G290=""),"",IF($H290&lt;=$G290,"Sí",""))</f>
        <v/>
      </c>
    </row>
    <row r="291" ht="18" customHeight="1">
      <c r="A291" s="6" t="n"/>
      <c r="B291" s="6" t="n"/>
      <c r="C291" s="6" t="n"/>
      <c r="D291" s="7" t="n"/>
      <c r="E291" s="7" t="n"/>
      <c r="F291" s="8" t="n"/>
      <c r="G291" s="8" t="n"/>
      <c r="H291" s="9">
        <f>IF($B291="","",N($F291)+SUMIF(Movimientos!$B$2:$B$1001,$A291,Movimientos!$I$2:$I$1001))</f>
        <v/>
      </c>
      <c r="I291" s="10">
        <f>IF($B291="","",IF(COUNTIFS(Movimientos!$B$2:$B$1001,$A291,Movimientos!$N$2:$N$1001,1)=0,N($E291),INDEX(Movimientos!$K$2:$K$1001,MATCH($A291&amp;"|"&amp;COUNTIFS(Movimientos!$B$2:$B$1001,$A291,Movimientos!$N$2:$N$1001,1),Movimientos!$P$2:$P$1001,0))))</f>
        <v/>
      </c>
      <c r="J291" s="10">
        <f>IF($B291="","",ROUND($H291*$I291,2))</f>
        <v/>
      </c>
      <c r="K291" s="11">
        <f>IF(OR($B291="",$G291=""),"",IF($H291&lt;=$G291,"Sí",""))</f>
        <v/>
      </c>
    </row>
    <row r="292" ht="18" customHeight="1">
      <c r="A292" s="6" t="n"/>
      <c r="B292" s="6" t="n"/>
      <c r="C292" s="6" t="n"/>
      <c r="D292" s="7" t="n"/>
      <c r="E292" s="7" t="n"/>
      <c r="F292" s="8" t="n"/>
      <c r="G292" s="8" t="n"/>
      <c r="H292" s="9">
        <f>IF($B292="","",N($F292)+SUMIF(Movimientos!$B$2:$B$1001,$A292,Movimientos!$I$2:$I$1001))</f>
        <v/>
      </c>
      <c r="I292" s="10">
        <f>IF($B292="","",IF(COUNTIFS(Movimientos!$B$2:$B$1001,$A292,Movimientos!$N$2:$N$1001,1)=0,N($E292),INDEX(Movimientos!$K$2:$K$1001,MATCH($A292&amp;"|"&amp;COUNTIFS(Movimientos!$B$2:$B$1001,$A292,Movimientos!$N$2:$N$1001,1),Movimientos!$P$2:$P$1001,0))))</f>
        <v/>
      </c>
      <c r="J292" s="10">
        <f>IF($B292="","",ROUND($H292*$I292,2))</f>
        <v/>
      </c>
      <c r="K292" s="11">
        <f>IF(OR($B292="",$G292=""),"",IF($H292&lt;=$G292,"Sí",""))</f>
        <v/>
      </c>
    </row>
    <row r="293" ht="18" customHeight="1">
      <c r="A293" s="6" t="n"/>
      <c r="B293" s="6" t="n"/>
      <c r="C293" s="6" t="n"/>
      <c r="D293" s="7" t="n"/>
      <c r="E293" s="7" t="n"/>
      <c r="F293" s="8" t="n"/>
      <c r="G293" s="8" t="n"/>
      <c r="H293" s="9">
        <f>IF($B293="","",N($F293)+SUMIF(Movimientos!$B$2:$B$1001,$A293,Movimientos!$I$2:$I$1001))</f>
        <v/>
      </c>
      <c r="I293" s="10">
        <f>IF($B293="","",IF(COUNTIFS(Movimientos!$B$2:$B$1001,$A293,Movimientos!$N$2:$N$1001,1)=0,N($E293),INDEX(Movimientos!$K$2:$K$1001,MATCH($A293&amp;"|"&amp;COUNTIFS(Movimientos!$B$2:$B$1001,$A293,Movimientos!$N$2:$N$1001,1),Movimientos!$P$2:$P$1001,0))))</f>
        <v/>
      </c>
      <c r="J293" s="10">
        <f>IF($B293="","",ROUND($H293*$I293,2))</f>
        <v/>
      </c>
      <c r="K293" s="11">
        <f>IF(OR($B293="",$G293=""),"",IF($H293&lt;=$G293,"Sí",""))</f>
        <v/>
      </c>
    </row>
    <row r="294" ht="18" customHeight="1">
      <c r="A294" s="6" t="n"/>
      <c r="B294" s="6" t="n"/>
      <c r="C294" s="6" t="n"/>
      <c r="D294" s="7" t="n"/>
      <c r="E294" s="7" t="n"/>
      <c r="F294" s="8" t="n"/>
      <c r="G294" s="8" t="n"/>
      <c r="H294" s="9">
        <f>IF($B294="","",N($F294)+SUMIF(Movimientos!$B$2:$B$1001,$A294,Movimientos!$I$2:$I$1001))</f>
        <v/>
      </c>
      <c r="I294" s="10">
        <f>IF($B294="","",IF(COUNTIFS(Movimientos!$B$2:$B$1001,$A294,Movimientos!$N$2:$N$1001,1)=0,N($E294),INDEX(Movimientos!$K$2:$K$1001,MATCH($A294&amp;"|"&amp;COUNTIFS(Movimientos!$B$2:$B$1001,$A294,Movimientos!$N$2:$N$1001,1),Movimientos!$P$2:$P$1001,0))))</f>
        <v/>
      </c>
      <c r="J294" s="10">
        <f>IF($B294="","",ROUND($H294*$I294,2))</f>
        <v/>
      </c>
      <c r="K294" s="11">
        <f>IF(OR($B294="",$G294=""),"",IF($H294&lt;=$G294,"Sí",""))</f>
        <v/>
      </c>
    </row>
    <row r="295" ht="18" customHeight="1">
      <c r="A295" s="6" t="n"/>
      <c r="B295" s="6" t="n"/>
      <c r="C295" s="6" t="n"/>
      <c r="D295" s="7" t="n"/>
      <c r="E295" s="7" t="n"/>
      <c r="F295" s="8" t="n"/>
      <c r="G295" s="8" t="n"/>
      <c r="H295" s="9">
        <f>IF($B295="","",N($F295)+SUMIF(Movimientos!$B$2:$B$1001,$A295,Movimientos!$I$2:$I$1001))</f>
        <v/>
      </c>
      <c r="I295" s="10">
        <f>IF($B295="","",IF(COUNTIFS(Movimientos!$B$2:$B$1001,$A295,Movimientos!$N$2:$N$1001,1)=0,N($E295),INDEX(Movimientos!$K$2:$K$1001,MATCH($A295&amp;"|"&amp;COUNTIFS(Movimientos!$B$2:$B$1001,$A295,Movimientos!$N$2:$N$1001,1),Movimientos!$P$2:$P$1001,0))))</f>
        <v/>
      </c>
      <c r="J295" s="10">
        <f>IF($B295="","",ROUND($H295*$I295,2))</f>
        <v/>
      </c>
      <c r="K295" s="11">
        <f>IF(OR($B295="",$G295=""),"",IF($H295&lt;=$G295,"Sí",""))</f>
        <v/>
      </c>
    </row>
    <row r="296" ht="18" customHeight="1">
      <c r="A296" s="6" t="n"/>
      <c r="B296" s="6" t="n"/>
      <c r="C296" s="6" t="n"/>
      <c r="D296" s="7" t="n"/>
      <c r="E296" s="7" t="n"/>
      <c r="F296" s="8" t="n"/>
      <c r="G296" s="8" t="n"/>
      <c r="H296" s="9">
        <f>IF($B296="","",N($F296)+SUMIF(Movimientos!$B$2:$B$1001,$A296,Movimientos!$I$2:$I$1001))</f>
        <v/>
      </c>
      <c r="I296" s="10">
        <f>IF($B296="","",IF(COUNTIFS(Movimientos!$B$2:$B$1001,$A296,Movimientos!$N$2:$N$1001,1)=0,N($E296),INDEX(Movimientos!$K$2:$K$1001,MATCH($A296&amp;"|"&amp;COUNTIFS(Movimientos!$B$2:$B$1001,$A296,Movimientos!$N$2:$N$1001,1),Movimientos!$P$2:$P$1001,0))))</f>
        <v/>
      </c>
      <c r="J296" s="10">
        <f>IF($B296="","",ROUND($H296*$I296,2))</f>
        <v/>
      </c>
      <c r="K296" s="11">
        <f>IF(OR($B296="",$G296=""),"",IF($H296&lt;=$G296,"Sí",""))</f>
        <v/>
      </c>
    </row>
    <row r="297" ht="18" customHeight="1">
      <c r="A297" s="6" t="n"/>
      <c r="B297" s="6" t="n"/>
      <c r="C297" s="6" t="n"/>
      <c r="D297" s="7" t="n"/>
      <c r="E297" s="7" t="n"/>
      <c r="F297" s="8" t="n"/>
      <c r="G297" s="8" t="n"/>
      <c r="H297" s="9">
        <f>IF($B297="","",N($F297)+SUMIF(Movimientos!$B$2:$B$1001,$A297,Movimientos!$I$2:$I$1001))</f>
        <v/>
      </c>
      <c r="I297" s="10">
        <f>IF($B297="","",IF(COUNTIFS(Movimientos!$B$2:$B$1001,$A297,Movimientos!$N$2:$N$1001,1)=0,N($E297),INDEX(Movimientos!$K$2:$K$1001,MATCH($A297&amp;"|"&amp;COUNTIFS(Movimientos!$B$2:$B$1001,$A297,Movimientos!$N$2:$N$1001,1),Movimientos!$P$2:$P$1001,0))))</f>
        <v/>
      </c>
      <c r="J297" s="10">
        <f>IF($B297="","",ROUND($H297*$I297,2))</f>
        <v/>
      </c>
      <c r="K297" s="11">
        <f>IF(OR($B297="",$G297=""),"",IF($H297&lt;=$G297,"Sí",""))</f>
        <v/>
      </c>
    </row>
    <row r="298" ht="18" customHeight="1">
      <c r="A298" s="6" t="n"/>
      <c r="B298" s="6" t="n"/>
      <c r="C298" s="6" t="n"/>
      <c r="D298" s="7" t="n"/>
      <c r="E298" s="7" t="n"/>
      <c r="F298" s="8" t="n"/>
      <c r="G298" s="8" t="n"/>
      <c r="H298" s="9">
        <f>IF($B298="","",N($F298)+SUMIF(Movimientos!$B$2:$B$1001,$A298,Movimientos!$I$2:$I$1001))</f>
        <v/>
      </c>
      <c r="I298" s="10">
        <f>IF($B298="","",IF(COUNTIFS(Movimientos!$B$2:$B$1001,$A298,Movimientos!$N$2:$N$1001,1)=0,N($E298),INDEX(Movimientos!$K$2:$K$1001,MATCH($A298&amp;"|"&amp;COUNTIFS(Movimientos!$B$2:$B$1001,$A298,Movimientos!$N$2:$N$1001,1),Movimientos!$P$2:$P$1001,0))))</f>
        <v/>
      </c>
      <c r="J298" s="10">
        <f>IF($B298="","",ROUND($H298*$I298,2))</f>
        <v/>
      </c>
      <c r="K298" s="11">
        <f>IF(OR($B298="",$G298=""),"",IF($H298&lt;=$G298,"Sí",""))</f>
        <v/>
      </c>
    </row>
    <row r="299" ht="18" customHeight="1">
      <c r="A299" s="6" t="n"/>
      <c r="B299" s="6" t="n"/>
      <c r="C299" s="6" t="n"/>
      <c r="D299" s="7" t="n"/>
      <c r="E299" s="7" t="n"/>
      <c r="F299" s="8" t="n"/>
      <c r="G299" s="8" t="n"/>
      <c r="H299" s="9">
        <f>IF($B299="","",N($F299)+SUMIF(Movimientos!$B$2:$B$1001,$A299,Movimientos!$I$2:$I$1001))</f>
        <v/>
      </c>
      <c r="I299" s="10">
        <f>IF($B299="","",IF(COUNTIFS(Movimientos!$B$2:$B$1001,$A299,Movimientos!$N$2:$N$1001,1)=0,N($E299),INDEX(Movimientos!$K$2:$K$1001,MATCH($A299&amp;"|"&amp;COUNTIFS(Movimientos!$B$2:$B$1001,$A299,Movimientos!$N$2:$N$1001,1),Movimientos!$P$2:$P$1001,0))))</f>
        <v/>
      </c>
      <c r="J299" s="10">
        <f>IF($B299="","",ROUND($H299*$I299,2))</f>
        <v/>
      </c>
      <c r="K299" s="11">
        <f>IF(OR($B299="",$G299=""),"",IF($H299&lt;=$G299,"Sí",""))</f>
        <v/>
      </c>
    </row>
    <row r="300" ht="18" customHeight="1">
      <c r="A300" s="6" t="n"/>
      <c r="B300" s="6" t="n"/>
      <c r="C300" s="6" t="n"/>
      <c r="D300" s="7" t="n"/>
      <c r="E300" s="7" t="n"/>
      <c r="F300" s="8" t="n"/>
      <c r="G300" s="8" t="n"/>
      <c r="H300" s="9">
        <f>IF($B300="","",N($F300)+SUMIF(Movimientos!$B$2:$B$1001,$A300,Movimientos!$I$2:$I$1001))</f>
        <v/>
      </c>
      <c r="I300" s="10">
        <f>IF($B300="","",IF(COUNTIFS(Movimientos!$B$2:$B$1001,$A300,Movimientos!$N$2:$N$1001,1)=0,N($E300),INDEX(Movimientos!$K$2:$K$1001,MATCH($A300&amp;"|"&amp;COUNTIFS(Movimientos!$B$2:$B$1001,$A300,Movimientos!$N$2:$N$1001,1),Movimientos!$P$2:$P$1001,0))))</f>
        <v/>
      </c>
      <c r="J300" s="10">
        <f>IF($B300="","",ROUND($H300*$I300,2))</f>
        <v/>
      </c>
      <c r="K300" s="11">
        <f>IF(OR($B300="",$G300=""),"",IF($H300&lt;=$G300,"Sí",""))</f>
        <v/>
      </c>
    </row>
    <row r="301" ht="18" customHeight="1">
      <c r="A301" s="6" t="n"/>
      <c r="B301" s="6" t="n"/>
      <c r="C301" s="6" t="n"/>
      <c r="D301" s="7" t="n"/>
      <c r="E301" s="7" t="n"/>
      <c r="F301" s="8" t="n"/>
      <c r="G301" s="8" t="n"/>
      <c r="H301" s="9">
        <f>IF($B301="","",N($F301)+SUMIF(Movimientos!$B$2:$B$1001,$A301,Movimientos!$I$2:$I$1001))</f>
        <v/>
      </c>
      <c r="I301" s="10">
        <f>IF($B301="","",IF(COUNTIFS(Movimientos!$B$2:$B$1001,$A301,Movimientos!$N$2:$N$1001,1)=0,N($E301),INDEX(Movimientos!$K$2:$K$1001,MATCH($A301&amp;"|"&amp;COUNTIFS(Movimientos!$B$2:$B$1001,$A301,Movimientos!$N$2:$N$1001,1),Movimientos!$P$2:$P$1001,0))))</f>
        <v/>
      </c>
      <c r="J301" s="10">
        <f>IF($B301="","",ROUND($H301*$I301,2))</f>
        <v/>
      </c>
      <c r="K301" s="11">
        <f>IF(OR($B301="",$G301=""),"",IF($H301&lt;=$G301,"Sí",""))</f>
        <v/>
      </c>
    </row>
    <row r="302" ht="18" customHeight="1">
      <c r="A302" s="6" t="n"/>
      <c r="B302" s="6" t="n"/>
      <c r="C302" s="6" t="n"/>
      <c r="D302" s="7" t="n"/>
      <c r="E302" s="7" t="n"/>
      <c r="F302" s="8" t="n"/>
      <c r="G302" s="8" t="n"/>
      <c r="H302" s="9">
        <f>IF($B302="","",N($F302)+SUMIF(Movimientos!$B$2:$B$1001,$A302,Movimientos!$I$2:$I$1001))</f>
        <v/>
      </c>
      <c r="I302" s="10">
        <f>IF($B302="","",IF(COUNTIFS(Movimientos!$B$2:$B$1001,$A302,Movimientos!$N$2:$N$1001,1)=0,N($E302),INDEX(Movimientos!$K$2:$K$1001,MATCH($A302&amp;"|"&amp;COUNTIFS(Movimientos!$B$2:$B$1001,$A302,Movimientos!$N$2:$N$1001,1),Movimientos!$P$2:$P$1001,0))))</f>
        <v/>
      </c>
      <c r="J302" s="10">
        <f>IF($B302="","",ROUND($H302*$I302,2))</f>
        <v/>
      </c>
      <c r="K302" s="11">
        <f>IF(OR($B302="",$G302=""),"",IF($H302&lt;=$G302,"Sí",""))</f>
        <v/>
      </c>
    </row>
    <row r="303" ht="18" customHeight="1">
      <c r="A303" s="6" t="n"/>
      <c r="B303" s="6" t="n"/>
      <c r="C303" s="6" t="n"/>
      <c r="D303" s="7" t="n"/>
      <c r="E303" s="7" t="n"/>
      <c r="F303" s="8" t="n"/>
      <c r="G303" s="8" t="n"/>
      <c r="H303" s="9">
        <f>IF($B303="","",N($F303)+SUMIF(Movimientos!$B$2:$B$1001,$A303,Movimientos!$I$2:$I$1001))</f>
        <v/>
      </c>
      <c r="I303" s="10">
        <f>IF($B303="","",IF(COUNTIFS(Movimientos!$B$2:$B$1001,$A303,Movimientos!$N$2:$N$1001,1)=0,N($E303),INDEX(Movimientos!$K$2:$K$1001,MATCH($A303&amp;"|"&amp;COUNTIFS(Movimientos!$B$2:$B$1001,$A303,Movimientos!$N$2:$N$1001,1),Movimientos!$P$2:$P$1001,0))))</f>
        <v/>
      </c>
      <c r="J303" s="10">
        <f>IF($B303="","",ROUND($H303*$I303,2))</f>
        <v/>
      </c>
      <c r="K303" s="11">
        <f>IF(OR($B303="",$G303=""),"",IF($H303&lt;=$G303,"Sí",""))</f>
        <v/>
      </c>
    </row>
    <row r="304" ht="18" customHeight="1">
      <c r="A304" s="6" t="n"/>
      <c r="B304" s="6" t="n"/>
      <c r="C304" s="6" t="n"/>
      <c r="D304" s="7" t="n"/>
      <c r="E304" s="7" t="n"/>
      <c r="F304" s="8" t="n"/>
      <c r="G304" s="8" t="n"/>
      <c r="H304" s="9">
        <f>IF($B304="","",N($F304)+SUMIF(Movimientos!$B$2:$B$1001,$A304,Movimientos!$I$2:$I$1001))</f>
        <v/>
      </c>
      <c r="I304" s="10">
        <f>IF($B304="","",IF(COUNTIFS(Movimientos!$B$2:$B$1001,$A304,Movimientos!$N$2:$N$1001,1)=0,N($E304),INDEX(Movimientos!$K$2:$K$1001,MATCH($A304&amp;"|"&amp;COUNTIFS(Movimientos!$B$2:$B$1001,$A304,Movimientos!$N$2:$N$1001,1),Movimientos!$P$2:$P$1001,0))))</f>
        <v/>
      </c>
      <c r="J304" s="10">
        <f>IF($B304="","",ROUND($H304*$I304,2))</f>
        <v/>
      </c>
      <c r="K304" s="11">
        <f>IF(OR($B304="",$G304=""),"",IF($H304&lt;=$G304,"Sí",""))</f>
        <v/>
      </c>
    </row>
    <row r="305" ht="18" customHeight="1">
      <c r="A305" s="6" t="n"/>
      <c r="B305" s="6" t="n"/>
      <c r="C305" s="6" t="n"/>
      <c r="D305" s="7" t="n"/>
      <c r="E305" s="7" t="n"/>
      <c r="F305" s="8" t="n"/>
      <c r="G305" s="8" t="n"/>
      <c r="H305" s="9">
        <f>IF($B305="","",N($F305)+SUMIF(Movimientos!$B$2:$B$1001,$A305,Movimientos!$I$2:$I$1001))</f>
        <v/>
      </c>
      <c r="I305" s="10">
        <f>IF($B305="","",IF(COUNTIFS(Movimientos!$B$2:$B$1001,$A305,Movimientos!$N$2:$N$1001,1)=0,N($E305),INDEX(Movimientos!$K$2:$K$1001,MATCH($A305&amp;"|"&amp;COUNTIFS(Movimientos!$B$2:$B$1001,$A305,Movimientos!$N$2:$N$1001,1),Movimientos!$P$2:$P$1001,0))))</f>
        <v/>
      </c>
      <c r="J305" s="10">
        <f>IF($B305="","",ROUND($H305*$I305,2))</f>
        <v/>
      </c>
      <c r="K305" s="11">
        <f>IF(OR($B305="",$G305=""),"",IF($H305&lt;=$G305,"Sí",""))</f>
        <v/>
      </c>
    </row>
    <row r="306" ht="18" customHeight="1">
      <c r="A306" s="6" t="n"/>
      <c r="B306" s="6" t="n"/>
      <c r="C306" s="6" t="n"/>
      <c r="D306" s="7" t="n"/>
      <c r="E306" s="7" t="n"/>
      <c r="F306" s="8" t="n"/>
      <c r="G306" s="8" t="n"/>
      <c r="H306" s="9">
        <f>IF($B306="","",N($F306)+SUMIF(Movimientos!$B$2:$B$1001,$A306,Movimientos!$I$2:$I$1001))</f>
        <v/>
      </c>
      <c r="I306" s="10">
        <f>IF($B306="","",IF(COUNTIFS(Movimientos!$B$2:$B$1001,$A306,Movimientos!$N$2:$N$1001,1)=0,N($E306),INDEX(Movimientos!$K$2:$K$1001,MATCH($A306&amp;"|"&amp;COUNTIFS(Movimientos!$B$2:$B$1001,$A306,Movimientos!$N$2:$N$1001,1),Movimientos!$P$2:$P$1001,0))))</f>
        <v/>
      </c>
      <c r="J306" s="10">
        <f>IF($B306="","",ROUND($H306*$I306,2))</f>
        <v/>
      </c>
      <c r="K306" s="11">
        <f>IF(OR($B306="",$G306=""),"",IF($H306&lt;=$G306,"Sí",""))</f>
        <v/>
      </c>
    </row>
    <row r="307" ht="18" customHeight="1">
      <c r="A307" s="6" t="n"/>
      <c r="B307" s="6" t="n"/>
      <c r="C307" s="6" t="n"/>
      <c r="D307" s="7" t="n"/>
      <c r="E307" s="7" t="n"/>
      <c r="F307" s="8" t="n"/>
      <c r="G307" s="8" t="n"/>
      <c r="H307" s="9">
        <f>IF($B307="","",N($F307)+SUMIF(Movimientos!$B$2:$B$1001,$A307,Movimientos!$I$2:$I$1001))</f>
        <v/>
      </c>
      <c r="I307" s="10">
        <f>IF($B307="","",IF(COUNTIFS(Movimientos!$B$2:$B$1001,$A307,Movimientos!$N$2:$N$1001,1)=0,N($E307),INDEX(Movimientos!$K$2:$K$1001,MATCH($A307&amp;"|"&amp;COUNTIFS(Movimientos!$B$2:$B$1001,$A307,Movimientos!$N$2:$N$1001,1),Movimientos!$P$2:$P$1001,0))))</f>
        <v/>
      </c>
      <c r="J307" s="10">
        <f>IF($B307="","",ROUND($H307*$I307,2))</f>
        <v/>
      </c>
      <c r="K307" s="11">
        <f>IF(OR($B307="",$G307=""),"",IF($H307&lt;=$G307,"Sí",""))</f>
        <v/>
      </c>
    </row>
    <row r="308" ht="18" customHeight="1">
      <c r="A308" s="6" t="n"/>
      <c r="B308" s="6" t="n"/>
      <c r="C308" s="6" t="n"/>
      <c r="D308" s="7" t="n"/>
      <c r="E308" s="7" t="n"/>
      <c r="F308" s="8" t="n"/>
      <c r="G308" s="8" t="n"/>
      <c r="H308" s="9">
        <f>IF($B308="","",N($F308)+SUMIF(Movimientos!$B$2:$B$1001,$A308,Movimientos!$I$2:$I$1001))</f>
        <v/>
      </c>
      <c r="I308" s="10">
        <f>IF($B308="","",IF(COUNTIFS(Movimientos!$B$2:$B$1001,$A308,Movimientos!$N$2:$N$1001,1)=0,N($E308),INDEX(Movimientos!$K$2:$K$1001,MATCH($A308&amp;"|"&amp;COUNTIFS(Movimientos!$B$2:$B$1001,$A308,Movimientos!$N$2:$N$1001,1),Movimientos!$P$2:$P$1001,0))))</f>
        <v/>
      </c>
      <c r="J308" s="10">
        <f>IF($B308="","",ROUND($H308*$I308,2))</f>
        <v/>
      </c>
      <c r="K308" s="11">
        <f>IF(OR($B308="",$G308=""),"",IF($H308&lt;=$G308,"Sí",""))</f>
        <v/>
      </c>
    </row>
    <row r="309" ht="18" customHeight="1">
      <c r="A309" s="6" t="n"/>
      <c r="B309" s="6" t="n"/>
      <c r="C309" s="6" t="n"/>
      <c r="D309" s="7" t="n"/>
      <c r="E309" s="7" t="n"/>
      <c r="F309" s="8" t="n"/>
      <c r="G309" s="8" t="n"/>
      <c r="H309" s="9">
        <f>IF($B309="","",N($F309)+SUMIF(Movimientos!$B$2:$B$1001,$A309,Movimientos!$I$2:$I$1001))</f>
        <v/>
      </c>
      <c r="I309" s="10">
        <f>IF($B309="","",IF(COUNTIFS(Movimientos!$B$2:$B$1001,$A309,Movimientos!$N$2:$N$1001,1)=0,N($E309),INDEX(Movimientos!$K$2:$K$1001,MATCH($A309&amp;"|"&amp;COUNTIFS(Movimientos!$B$2:$B$1001,$A309,Movimientos!$N$2:$N$1001,1),Movimientos!$P$2:$P$1001,0))))</f>
        <v/>
      </c>
      <c r="J309" s="10">
        <f>IF($B309="","",ROUND($H309*$I309,2))</f>
        <v/>
      </c>
      <c r="K309" s="11">
        <f>IF(OR($B309="",$G309=""),"",IF($H309&lt;=$G309,"Sí",""))</f>
        <v/>
      </c>
    </row>
    <row r="310" ht="18" customHeight="1">
      <c r="A310" s="6" t="n"/>
      <c r="B310" s="6" t="n"/>
      <c r="C310" s="6" t="n"/>
      <c r="D310" s="7" t="n"/>
      <c r="E310" s="7" t="n"/>
      <c r="F310" s="8" t="n"/>
      <c r="G310" s="8" t="n"/>
      <c r="H310" s="9">
        <f>IF($B310="","",N($F310)+SUMIF(Movimientos!$B$2:$B$1001,$A310,Movimientos!$I$2:$I$1001))</f>
        <v/>
      </c>
      <c r="I310" s="10">
        <f>IF($B310="","",IF(COUNTIFS(Movimientos!$B$2:$B$1001,$A310,Movimientos!$N$2:$N$1001,1)=0,N($E310),INDEX(Movimientos!$K$2:$K$1001,MATCH($A310&amp;"|"&amp;COUNTIFS(Movimientos!$B$2:$B$1001,$A310,Movimientos!$N$2:$N$1001,1),Movimientos!$P$2:$P$1001,0))))</f>
        <v/>
      </c>
      <c r="J310" s="10">
        <f>IF($B310="","",ROUND($H310*$I310,2))</f>
        <v/>
      </c>
      <c r="K310" s="11">
        <f>IF(OR($B310="",$G310=""),"",IF($H310&lt;=$G310,"Sí",""))</f>
        <v/>
      </c>
    </row>
    <row r="311" ht="18" customHeight="1">
      <c r="A311" s="6" t="n"/>
      <c r="B311" s="6" t="n"/>
      <c r="C311" s="6" t="n"/>
      <c r="D311" s="7" t="n"/>
      <c r="E311" s="7" t="n"/>
      <c r="F311" s="8" t="n"/>
      <c r="G311" s="8" t="n"/>
      <c r="H311" s="9">
        <f>IF($B311="","",N($F311)+SUMIF(Movimientos!$B$2:$B$1001,$A311,Movimientos!$I$2:$I$1001))</f>
        <v/>
      </c>
      <c r="I311" s="10">
        <f>IF($B311="","",IF(COUNTIFS(Movimientos!$B$2:$B$1001,$A311,Movimientos!$N$2:$N$1001,1)=0,N($E311),INDEX(Movimientos!$K$2:$K$1001,MATCH($A311&amp;"|"&amp;COUNTIFS(Movimientos!$B$2:$B$1001,$A311,Movimientos!$N$2:$N$1001,1),Movimientos!$P$2:$P$1001,0))))</f>
        <v/>
      </c>
      <c r="J311" s="10">
        <f>IF($B311="","",ROUND($H311*$I311,2))</f>
        <v/>
      </c>
      <c r="K311" s="11">
        <f>IF(OR($B311="",$G311=""),"",IF($H311&lt;=$G311,"Sí",""))</f>
        <v/>
      </c>
    </row>
    <row r="312" ht="18" customHeight="1">
      <c r="A312" s="6" t="n"/>
      <c r="B312" s="6" t="n"/>
      <c r="C312" s="6" t="n"/>
      <c r="D312" s="7" t="n"/>
      <c r="E312" s="7" t="n"/>
      <c r="F312" s="8" t="n"/>
      <c r="G312" s="8" t="n"/>
      <c r="H312" s="9">
        <f>IF($B312="","",N($F312)+SUMIF(Movimientos!$B$2:$B$1001,$A312,Movimientos!$I$2:$I$1001))</f>
        <v/>
      </c>
      <c r="I312" s="10">
        <f>IF($B312="","",IF(COUNTIFS(Movimientos!$B$2:$B$1001,$A312,Movimientos!$N$2:$N$1001,1)=0,N($E312),INDEX(Movimientos!$K$2:$K$1001,MATCH($A312&amp;"|"&amp;COUNTIFS(Movimientos!$B$2:$B$1001,$A312,Movimientos!$N$2:$N$1001,1),Movimientos!$P$2:$P$1001,0))))</f>
        <v/>
      </c>
      <c r="J312" s="10">
        <f>IF($B312="","",ROUND($H312*$I312,2))</f>
        <v/>
      </c>
      <c r="K312" s="11">
        <f>IF(OR($B312="",$G312=""),"",IF($H312&lt;=$G312,"Sí",""))</f>
        <v/>
      </c>
    </row>
    <row r="313" ht="18" customHeight="1">
      <c r="A313" s="6" t="n"/>
      <c r="B313" s="6" t="n"/>
      <c r="C313" s="6" t="n"/>
      <c r="D313" s="7" t="n"/>
      <c r="E313" s="7" t="n"/>
      <c r="F313" s="8" t="n"/>
      <c r="G313" s="8" t="n"/>
      <c r="H313" s="9">
        <f>IF($B313="","",N($F313)+SUMIF(Movimientos!$B$2:$B$1001,$A313,Movimientos!$I$2:$I$1001))</f>
        <v/>
      </c>
      <c r="I313" s="10">
        <f>IF($B313="","",IF(COUNTIFS(Movimientos!$B$2:$B$1001,$A313,Movimientos!$N$2:$N$1001,1)=0,N($E313),INDEX(Movimientos!$K$2:$K$1001,MATCH($A313&amp;"|"&amp;COUNTIFS(Movimientos!$B$2:$B$1001,$A313,Movimientos!$N$2:$N$1001,1),Movimientos!$P$2:$P$1001,0))))</f>
        <v/>
      </c>
      <c r="J313" s="10">
        <f>IF($B313="","",ROUND($H313*$I313,2))</f>
        <v/>
      </c>
      <c r="K313" s="11">
        <f>IF(OR($B313="",$G313=""),"",IF($H313&lt;=$G313,"Sí",""))</f>
        <v/>
      </c>
    </row>
    <row r="314" ht="18" customHeight="1">
      <c r="A314" s="6" t="n"/>
      <c r="B314" s="6" t="n"/>
      <c r="C314" s="6" t="n"/>
      <c r="D314" s="7" t="n"/>
      <c r="E314" s="7" t="n"/>
      <c r="F314" s="8" t="n"/>
      <c r="G314" s="8" t="n"/>
      <c r="H314" s="9">
        <f>IF($B314="","",N($F314)+SUMIF(Movimientos!$B$2:$B$1001,$A314,Movimientos!$I$2:$I$1001))</f>
        <v/>
      </c>
      <c r="I314" s="10">
        <f>IF($B314="","",IF(COUNTIFS(Movimientos!$B$2:$B$1001,$A314,Movimientos!$N$2:$N$1001,1)=0,N($E314),INDEX(Movimientos!$K$2:$K$1001,MATCH($A314&amp;"|"&amp;COUNTIFS(Movimientos!$B$2:$B$1001,$A314,Movimientos!$N$2:$N$1001,1),Movimientos!$P$2:$P$1001,0))))</f>
        <v/>
      </c>
      <c r="J314" s="10">
        <f>IF($B314="","",ROUND($H314*$I314,2))</f>
        <v/>
      </c>
      <c r="K314" s="11">
        <f>IF(OR($B314="",$G314=""),"",IF($H314&lt;=$G314,"Sí",""))</f>
        <v/>
      </c>
    </row>
    <row r="315" ht="18" customHeight="1">
      <c r="A315" s="6" t="n"/>
      <c r="B315" s="6" t="n"/>
      <c r="C315" s="6" t="n"/>
      <c r="D315" s="7" t="n"/>
      <c r="E315" s="7" t="n"/>
      <c r="F315" s="8" t="n"/>
      <c r="G315" s="8" t="n"/>
      <c r="H315" s="9">
        <f>IF($B315="","",N($F315)+SUMIF(Movimientos!$B$2:$B$1001,$A315,Movimientos!$I$2:$I$1001))</f>
        <v/>
      </c>
      <c r="I315" s="10">
        <f>IF($B315="","",IF(COUNTIFS(Movimientos!$B$2:$B$1001,$A315,Movimientos!$N$2:$N$1001,1)=0,N($E315),INDEX(Movimientos!$K$2:$K$1001,MATCH($A315&amp;"|"&amp;COUNTIFS(Movimientos!$B$2:$B$1001,$A315,Movimientos!$N$2:$N$1001,1),Movimientos!$P$2:$P$1001,0))))</f>
        <v/>
      </c>
      <c r="J315" s="10">
        <f>IF($B315="","",ROUND($H315*$I315,2))</f>
        <v/>
      </c>
      <c r="K315" s="11">
        <f>IF(OR($B315="",$G315=""),"",IF($H315&lt;=$G315,"Sí",""))</f>
        <v/>
      </c>
    </row>
    <row r="316" ht="18" customHeight="1">
      <c r="A316" s="6" t="n"/>
      <c r="B316" s="6" t="n"/>
      <c r="C316" s="6" t="n"/>
      <c r="D316" s="7" t="n"/>
      <c r="E316" s="7" t="n"/>
      <c r="F316" s="8" t="n"/>
      <c r="G316" s="8" t="n"/>
      <c r="H316" s="9">
        <f>IF($B316="","",N($F316)+SUMIF(Movimientos!$B$2:$B$1001,$A316,Movimientos!$I$2:$I$1001))</f>
        <v/>
      </c>
      <c r="I316" s="10">
        <f>IF($B316="","",IF(COUNTIFS(Movimientos!$B$2:$B$1001,$A316,Movimientos!$N$2:$N$1001,1)=0,N($E316),INDEX(Movimientos!$K$2:$K$1001,MATCH($A316&amp;"|"&amp;COUNTIFS(Movimientos!$B$2:$B$1001,$A316,Movimientos!$N$2:$N$1001,1),Movimientos!$P$2:$P$1001,0))))</f>
        <v/>
      </c>
      <c r="J316" s="10">
        <f>IF($B316="","",ROUND($H316*$I316,2))</f>
        <v/>
      </c>
      <c r="K316" s="11">
        <f>IF(OR($B316="",$G316=""),"",IF($H316&lt;=$G316,"Sí",""))</f>
        <v/>
      </c>
    </row>
    <row r="317" ht="18" customHeight="1">
      <c r="A317" s="6" t="n"/>
      <c r="B317" s="6" t="n"/>
      <c r="C317" s="6" t="n"/>
      <c r="D317" s="7" t="n"/>
      <c r="E317" s="7" t="n"/>
      <c r="F317" s="8" t="n"/>
      <c r="G317" s="8" t="n"/>
      <c r="H317" s="9">
        <f>IF($B317="","",N($F317)+SUMIF(Movimientos!$B$2:$B$1001,$A317,Movimientos!$I$2:$I$1001))</f>
        <v/>
      </c>
      <c r="I317" s="10">
        <f>IF($B317="","",IF(COUNTIFS(Movimientos!$B$2:$B$1001,$A317,Movimientos!$N$2:$N$1001,1)=0,N($E317),INDEX(Movimientos!$K$2:$K$1001,MATCH($A317&amp;"|"&amp;COUNTIFS(Movimientos!$B$2:$B$1001,$A317,Movimientos!$N$2:$N$1001,1),Movimientos!$P$2:$P$1001,0))))</f>
        <v/>
      </c>
      <c r="J317" s="10">
        <f>IF($B317="","",ROUND($H317*$I317,2))</f>
        <v/>
      </c>
      <c r="K317" s="11">
        <f>IF(OR($B317="",$G317=""),"",IF($H317&lt;=$G317,"Sí",""))</f>
        <v/>
      </c>
    </row>
    <row r="318" ht="18" customHeight="1">
      <c r="A318" s="6" t="n"/>
      <c r="B318" s="6" t="n"/>
      <c r="C318" s="6" t="n"/>
      <c r="D318" s="7" t="n"/>
      <c r="E318" s="7" t="n"/>
      <c r="F318" s="8" t="n"/>
      <c r="G318" s="8" t="n"/>
      <c r="H318" s="9">
        <f>IF($B318="","",N($F318)+SUMIF(Movimientos!$B$2:$B$1001,$A318,Movimientos!$I$2:$I$1001))</f>
        <v/>
      </c>
      <c r="I318" s="10">
        <f>IF($B318="","",IF(COUNTIFS(Movimientos!$B$2:$B$1001,$A318,Movimientos!$N$2:$N$1001,1)=0,N($E318),INDEX(Movimientos!$K$2:$K$1001,MATCH($A318&amp;"|"&amp;COUNTIFS(Movimientos!$B$2:$B$1001,$A318,Movimientos!$N$2:$N$1001,1),Movimientos!$P$2:$P$1001,0))))</f>
        <v/>
      </c>
      <c r="J318" s="10">
        <f>IF($B318="","",ROUND($H318*$I318,2))</f>
        <v/>
      </c>
      <c r="K318" s="11">
        <f>IF(OR($B318="",$G318=""),"",IF($H318&lt;=$G318,"Sí",""))</f>
        <v/>
      </c>
    </row>
    <row r="319" ht="18" customHeight="1">
      <c r="A319" s="6" t="n"/>
      <c r="B319" s="6" t="n"/>
      <c r="C319" s="6" t="n"/>
      <c r="D319" s="7" t="n"/>
      <c r="E319" s="7" t="n"/>
      <c r="F319" s="8" t="n"/>
      <c r="G319" s="8" t="n"/>
      <c r="H319" s="9">
        <f>IF($B319="","",N($F319)+SUMIF(Movimientos!$B$2:$B$1001,$A319,Movimientos!$I$2:$I$1001))</f>
        <v/>
      </c>
      <c r="I319" s="10">
        <f>IF($B319="","",IF(COUNTIFS(Movimientos!$B$2:$B$1001,$A319,Movimientos!$N$2:$N$1001,1)=0,N($E319),INDEX(Movimientos!$K$2:$K$1001,MATCH($A319&amp;"|"&amp;COUNTIFS(Movimientos!$B$2:$B$1001,$A319,Movimientos!$N$2:$N$1001,1),Movimientos!$P$2:$P$1001,0))))</f>
        <v/>
      </c>
      <c r="J319" s="10">
        <f>IF($B319="","",ROUND($H319*$I319,2))</f>
        <v/>
      </c>
      <c r="K319" s="11">
        <f>IF(OR($B319="",$G319=""),"",IF($H319&lt;=$G319,"Sí",""))</f>
        <v/>
      </c>
    </row>
    <row r="320" ht="18" customHeight="1">
      <c r="A320" s="6" t="n"/>
      <c r="B320" s="6" t="n"/>
      <c r="C320" s="6" t="n"/>
      <c r="D320" s="7" t="n"/>
      <c r="E320" s="7" t="n"/>
      <c r="F320" s="8" t="n"/>
      <c r="G320" s="8" t="n"/>
      <c r="H320" s="9">
        <f>IF($B320="","",N($F320)+SUMIF(Movimientos!$B$2:$B$1001,$A320,Movimientos!$I$2:$I$1001))</f>
        <v/>
      </c>
      <c r="I320" s="10">
        <f>IF($B320="","",IF(COUNTIFS(Movimientos!$B$2:$B$1001,$A320,Movimientos!$N$2:$N$1001,1)=0,N($E320),INDEX(Movimientos!$K$2:$K$1001,MATCH($A320&amp;"|"&amp;COUNTIFS(Movimientos!$B$2:$B$1001,$A320,Movimientos!$N$2:$N$1001,1),Movimientos!$P$2:$P$1001,0))))</f>
        <v/>
      </c>
      <c r="J320" s="10">
        <f>IF($B320="","",ROUND($H320*$I320,2))</f>
        <v/>
      </c>
      <c r="K320" s="11">
        <f>IF(OR($B320="",$G320=""),"",IF($H320&lt;=$G320,"Sí",""))</f>
        <v/>
      </c>
    </row>
    <row r="321" ht="18" customHeight="1">
      <c r="A321" s="6" t="n"/>
      <c r="B321" s="6" t="n"/>
      <c r="C321" s="6" t="n"/>
      <c r="D321" s="7" t="n"/>
      <c r="E321" s="7" t="n"/>
      <c r="F321" s="8" t="n"/>
      <c r="G321" s="8" t="n"/>
      <c r="H321" s="9">
        <f>IF($B321="","",N($F321)+SUMIF(Movimientos!$B$2:$B$1001,$A321,Movimientos!$I$2:$I$1001))</f>
        <v/>
      </c>
      <c r="I321" s="10">
        <f>IF($B321="","",IF(COUNTIFS(Movimientos!$B$2:$B$1001,$A321,Movimientos!$N$2:$N$1001,1)=0,N($E321),INDEX(Movimientos!$K$2:$K$1001,MATCH($A321&amp;"|"&amp;COUNTIFS(Movimientos!$B$2:$B$1001,$A321,Movimientos!$N$2:$N$1001,1),Movimientos!$P$2:$P$1001,0))))</f>
        <v/>
      </c>
      <c r="J321" s="10">
        <f>IF($B321="","",ROUND($H321*$I321,2))</f>
        <v/>
      </c>
      <c r="K321" s="11">
        <f>IF(OR($B321="",$G321=""),"",IF($H321&lt;=$G321,"Sí",""))</f>
        <v/>
      </c>
    </row>
    <row r="322" ht="18" customHeight="1">
      <c r="A322" s="6" t="n"/>
      <c r="B322" s="6" t="n"/>
      <c r="C322" s="6" t="n"/>
      <c r="D322" s="7" t="n"/>
      <c r="E322" s="7" t="n"/>
      <c r="F322" s="8" t="n"/>
      <c r="G322" s="8" t="n"/>
      <c r="H322" s="9">
        <f>IF($B322="","",N($F322)+SUMIF(Movimientos!$B$2:$B$1001,$A322,Movimientos!$I$2:$I$1001))</f>
        <v/>
      </c>
      <c r="I322" s="10">
        <f>IF($B322="","",IF(COUNTIFS(Movimientos!$B$2:$B$1001,$A322,Movimientos!$N$2:$N$1001,1)=0,N($E322),INDEX(Movimientos!$K$2:$K$1001,MATCH($A322&amp;"|"&amp;COUNTIFS(Movimientos!$B$2:$B$1001,$A322,Movimientos!$N$2:$N$1001,1),Movimientos!$P$2:$P$1001,0))))</f>
        <v/>
      </c>
      <c r="J322" s="10">
        <f>IF($B322="","",ROUND($H322*$I322,2))</f>
        <v/>
      </c>
      <c r="K322" s="11">
        <f>IF(OR($B322="",$G322=""),"",IF($H322&lt;=$G322,"Sí",""))</f>
        <v/>
      </c>
    </row>
    <row r="323" ht="18" customHeight="1">
      <c r="A323" s="6" t="n"/>
      <c r="B323" s="6" t="n"/>
      <c r="C323" s="6" t="n"/>
      <c r="D323" s="7" t="n"/>
      <c r="E323" s="7" t="n"/>
      <c r="F323" s="8" t="n"/>
      <c r="G323" s="8" t="n"/>
      <c r="H323" s="9">
        <f>IF($B323="","",N($F323)+SUMIF(Movimientos!$B$2:$B$1001,$A323,Movimientos!$I$2:$I$1001))</f>
        <v/>
      </c>
      <c r="I323" s="10">
        <f>IF($B323="","",IF(COUNTIFS(Movimientos!$B$2:$B$1001,$A323,Movimientos!$N$2:$N$1001,1)=0,N($E323),INDEX(Movimientos!$K$2:$K$1001,MATCH($A323&amp;"|"&amp;COUNTIFS(Movimientos!$B$2:$B$1001,$A323,Movimientos!$N$2:$N$1001,1),Movimientos!$P$2:$P$1001,0))))</f>
        <v/>
      </c>
      <c r="J323" s="10">
        <f>IF($B323="","",ROUND($H323*$I323,2))</f>
        <v/>
      </c>
      <c r="K323" s="11">
        <f>IF(OR($B323="",$G323=""),"",IF($H323&lt;=$G323,"Sí",""))</f>
        <v/>
      </c>
    </row>
    <row r="324" ht="18" customHeight="1">
      <c r="A324" s="6" t="n"/>
      <c r="B324" s="6" t="n"/>
      <c r="C324" s="6" t="n"/>
      <c r="D324" s="7" t="n"/>
      <c r="E324" s="7" t="n"/>
      <c r="F324" s="8" t="n"/>
      <c r="G324" s="8" t="n"/>
      <c r="H324" s="9">
        <f>IF($B324="","",N($F324)+SUMIF(Movimientos!$B$2:$B$1001,$A324,Movimientos!$I$2:$I$1001))</f>
        <v/>
      </c>
      <c r="I324" s="10">
        <f>IF($B324="","",IF(COUNTIFS(Movimientos!$B$2:$B$1001,$A324,Movimientos!$N$2:$N$1001,1)=0,N($E324),INDEX(Movimientos!$K$2:$K$1001,MATCH($A324&amp;"|"&amp;COUNTIFS(Movimientos!$B$2:$B$1001,$A324,Movimientos!$N$2:$N$1001,1),Movimientos!$P$2:$P$1001,0))))</f>
        <v/>
      </c>
      <c r="J324" s="10">
        <f>IF($B324="","",ROUND($H324*$I324,2))</f>
        <v/>
      </c>
      <c r="K324" s="11">
        <f>IF(OR($B324="",$G324=""),"",IF($H324&lt;=$G324,"Sí",""))</f>
        <v/>
      </c>
    </row>
    <row r="325" ht="18" customHeight="1">
      <c r="A325" s="6" t="n"/>
      <c r="B325" s="6" t="n"/>
      <c r="C325" s="6" t="n"/>
      <c r="D325" s="7" t="n"/>
      <c r="E325" s="7" t="n"/>
      <c r="F325" s="8" t="n"/>
      <c r="G325" s="8" t="n"/>
      <c r="H325" s="9">
        <f>IF($B325="","",N($F325)+SUMIF(Movimientos!$B$2:$B$1001,$A325,Movimientos!$I$2:$I$1001))</f>
        <v/>
      </c>
      <c r="I325" s="10">
        <f>IF($B325="","",IF(COUNTIFS(Movimientos!$B$2:$B$1001,$A325,Movimientos!$N$2:$N$1001,1)=0,N($E325),INDEX(Movimientos!$K$2:$K$1001,MATCH($A325&amp;"|"&amp;COUNTIFS(Movimientos!$B$2:$B$1001,$A325,Movimientos!$N$2:$N$1001,1),Movimientos!$P$2:$P$1001,0))))</f>
        <v/>
      </c>
      <c r="J325" s="10">
        <f>IF($B325="","",ROUND($H325*$I325,2))</f>
        <v/>
      </c>
      <c r="K325" s="11">
        <f>IF(OR($B325="",$G325=""),"",IF($H325&lt;=$G325,"Sí",""))</f>
        <v/>
      </c>
    </row>
    <row r="326" ht="18" customHeight="1">
      <c r="A326" s="6" t="n"/>
      <c r="B326" s="6" t="n"/>
      <c r="C326" s="6" t="n"/>
      <c r="D326" s="7" t="n"/>
      <c r="E326" s="7" t="n"/>
      <c r="F326" s="8" t="n"/>
      <c r="G326" s="8" t="n"/>
      <c r="H326" s="9">
        <f>IF($B326="","",N($F326)+SUMIF(Movimientos!$B$2:$B$1001,$A326,Movimientos!$I$2:$I$1001))</f>
        <v/>
      </c>
      <c r="I326" s="10">
        <f>IF($B326="","",IF(COUNTIFS(Movimientos!$B$2:$B$1001,$A326,Movimientos!$N$2:$N$1001,1)=0,N($E326),INDEX(Movimientos!$K$2:$K$1001,MATCH($A326&amp;"|"&amp;COUNTIFS(Movimientos!$B$2:$B$1001,$A326,Movimientos!$N$2:$N$1001,1),Movimientos!$P$2:$P$1001,0))))</f>
        <v/>
      </c>
      <c r="J326" s="10">
        <f>IF($B326="","",ROUND($H326*$I326,2))</f>
        <v/>
      </c>
      <c r="K326" s="11">
        <f>IF(OR($B326="",$G326=""),"",IF($H326&lt;=$G326,"Sí",""))</f>
        <v/>
      </c>
    </row>
    <row r="327" ht="18" customHeight="1">
      <c r="A327" s="6" t="n"/>
      <c r="B327" s="6" t="n"/>
      <c r="C327" s="6" t="n"/>
      <c r="D327" s="7" t="n"/>
      <c r="E327" s="7" t="n"/>
      <c r="F327" s="8" t="n"/>
      <c r="G327" s="8" t="n"/>
      <c r="H327" s="9">
        <f>IF($B327="","",N($F327)+SUMIF(Movimientos!$B$2:$B$1001,$A327,Movimientos!$I$2:$I$1001))</f>
        <v/>
      </c>
      <c r="I327" s="10">
        <f>IF($B327="","",IF(COUNTIFS(Movimientos!$B$2:$B$1001,$A327,Movimientos!$N$2:$N$1001,1)=0,N($E327),INDEX(Movimientos!$K$2:$K$1001,MATCH($A327&amp;"|"&amp;COUNTIFS(Movimientos!$B$2:$B$1001,$A327,Movimientos!$N$2:$N$1001,1),Movimientos!$P$2:$P$1001,0))))</f>
        <v/>
      </c>
      <c r="J327" s="10">
        <f>IF($B327="","",ROUND($H327*$I327,2))</f>
        <v/>
      </c>
      <c r="K327" s="11">
        <f>IF(OR($B327="",$G327=""),"",IF($H327&lt;=$G327,"Sí",""))</f>
        <v/>
      </c>
    </row>
    <row r="328" ht="18" customHeight="1">
      <c r="A328" s="6" t="n"/>
      <c r="B328" s="6" t="n"/>
      <c r="C328" s="6" t="n"/>
      <c r="D328" s="7" t="n"/>
      <c r="E328" s="7" t="n"/>
      <c r="F328" s="8" t="n"/>
      <c r="G328" s="8" t="n"/>
      <c r="H328" s="9">
        <f>IF($B328="","",N($F328)+SUMIF(Movimientos!$B$2:$B$1001,$A328,Movimientos!$I$2:$I$1001))</f>
        <v/>
      </c>
      <c r="I328" s="10">
        <f>IF($B328="","",IF(COUNTIFS(Movimientos!$B$2:$B$1001,$A328,Movimientos!$N$2:$N$1001,1)=0,N($E328),INDEX(Movimientos!$K$2:$K$1001,MATCH($A328&amp;"|"&amp;COUNTIFS(Movimientos!$B$2:$B$1001,$A328,Movimientos!$N$2:$N$1001,1),Movimientos!$P$2:$P$1001,0))))</f>
        <v/>
      </c>
      <c r="J328" s="10">
        <f>IF($B328="","",ROUND($H328*$I328,2))</f>
        <v/>
      </c>
      <c r="K328" s="11">
        <f>IF(OR($B328="",$G328=""),"",IF($H328&lt;=$G328,"Sí",""))</f>
        <v/>
      </c>
    </row>
    <row r="329" ht="18" customHeight="1">
      <c r="A329" s="6" t="n"/>
      <c r="B329" s="6" t="n"/>
      <c r="C329" s="6" t="n"/>
      <c r="D329" s="7" t="n"/>
      <c r="E329" s="7" t="n"/>
      <c r="F329" s="8" t="n"/>
      <c r="G329" s="8" t="n"/>
      <c r="H329" s="9">
        <f>IF($B329="","",N($F329)+SUMIF(Movimientos!$B$2:$B$1001,$A329,Movimientos!$I$2:$I$1001))</f>
        <v/>
      </c>
      <c r="I329" s="10">
        <f>IF($B329="","",IF(COUNTIFS(Movimientos!$B$2:$B$1001,$A329,Movimientos!$N$2:$N$1001,1)=0,N($E329),INDEX(Movimientos!$K$2:$K$1001,MATCH($A329&amp;"|"&amp;COUNTIFS(Movimientos!$B$2:$B$1001,$A329,Movimientos!$N$2:$N$1001,1),Movimientos!$P$2:$P$1001,0))))</f>
        <v/>
      </c>
      <c r="J329" s="10">
        <f>IF($B329="","",ROUND($H329*$I329,2))</f>
        <v/>
      </c>
      <c r="K329" s="11">
        <f>IF(OR($B329="",$G329=""),"",IF($H329&lt;=$G329,"Sí",""))</f>
        <v/>
      </c>
    </row>
    <row r="330" ht="18" customHeight="1">
      <c r="A330" s="6" t="n"/>
      <c r="B330" s="6" t="n"/>
      <c r="C330" s="6" t="n"/>
      <c r="D330" s="7" t="n"/>
      <c r="E330" s="7" t="n"/>
      <c r="F330" s="8" t="n"/>
      <c r="G330" s="8" t="n"/>
      <c r="H330" s="9">
        <f>IF($B330="","",N($F330)+SUMIF(Movimientos!$B$2:$B$1001,$A330,Movimientos!$I$2:$I$1001))</f>
        <v/>
      </c>
      <c r="I330" s="10">
        <f>IF($B330="","",IF(COUNTIFS(Movimientos!$B$2:$B$1001,$A330,Movimientos!$N$2:$N$1001,1)=0,N($E330),INDEX(Movimientos!$K$2:$K$1001,MATCH($A330&amp;"|"&amp;COUNTIFS(Movimientos!$B$2:$B$1001,$A330,Movimientos!$N$2:$N$1001,1),Movimientos!$P$2:$P$1001,0))))</f>
        <v/>
      </c>
      <c r="J330" s="10">
        <f>IF($B330="","",ROUND($H330*$I330,2))</f>
        <v/>
      </c>
      <c r="K330" s="11">
        <f>IF(OR($B330="",$G330=""),"",IF($H330&lt;=$G330,"Sí",""))</f>
        <v/>
      </c>
    </row>
    <row r="331" ht="18" customHeight="1">
      <c r="A331" s="6" t="n"/>
      <c r="B331" s="6" t="n"/>
      <c r="C331" s="6" t="n"/>
      <c r="D331" s="7" t="n"/>
      <c r="E331" s="7" t="n"/>
      <c r="F331" s="8" t="n"/>
      <c r="G331" s="8" t="n"/>
      <c r="H331" s="9">
        <f>IF($B331="","",N($F331)+SUMIF(Movimientos!$B$2:$B$1001,$A331,Movimientos!$I$2:$I$1001))</f>
        <v/>
      </c>
      <c r="I331" s="10">
        <f>IF($B331="","",IF(COUNTIFS(Movimientos!$B$2:$B$1001,$A331,Movimientos!$N$2:$N$1001,1)=0,N($E331),INDEX(Movimientos!$K$2:$K$1001,MATCH($A331&amp;"|"&amp;COUNTIFS(Movimientos!$B$2:$B$1001,$A331,Movimientos!$N$2:$N$1001,1),Movimientos!$P$2:$P$1001,0))))</f>
        <v/>
      </c>
      <c r="J331" s="10">
        <f>IF($B331="","",ROUND($H331*$I331,2))</f>
        <v/>
      </c>
      <c r="K331" s="11">
        <f>IF(OR($B331="",$G331=""),"",IF($H331&lt;=$G331,"Sí",""))</f>
        <v/>
      </c>
    </row>
    <row r="332" ht="18" customHeight="1">
      <c r="A332" s="6" t="n"/>
      <c r="B332" s="6" t="n"/>
      <c r="C332" s="6" t="n"/>
      <c r="D332" s="7" t="n"/>
      <c r="E332" s="7" t="n"/>
      <c r="F332" s="8" t="n"/>
      <c r="G332" s="8" t="n"/>
      <c r="H332" s="9">
        <f>IF($B332="","",N($F332)+SUMIF(Movimientos!$B$2:$B$1001,$A332,Movimientos!$I$2:$I$1001))</f>
        <v/>
      </c>
      <c r="I332" s="10">
        <f>IF($B332="","",IF(COUNTIFS(Movimientos!$B$2:$B$1001,$A332,Movimientos!$N$2:$N$1001,1)=0,N($E332),INDEX(Movimientos!$K$2:$K$1001,MATCH($A332&amp;"|"&amp;COUNTIFS(Movimientos!$B$2:$B$1001,$A332,Movimientos!$N$2:$N$1001,1),Movimientos!$P$2:$P$1001,0))))</f>
        <v/>
      </c>
      <c r="J332" s="10">
        <f>IF($B332="","",ROUND($H332*$I332,2))</f>
        <v/>
      </c>
      <c r="K332" s="11">
        <f>IF(OR($B332="",$G332=""),"",IF($H332&lt;=$G332,"Sí",""))</f>
        <v/>
      </c>
    </row>
    <row r="333" ht="18" customHeight="1">
      <c r="A333" s="6" t="n"/>
      <c r="B333" s="6" t="n"/>
      <c r="C333" s="6" t="n"/>
      <c r="D333" s="7" t="n"/>
      <c r="E333" s="7" t="n"/>
      <c r="F333" s="8" t="n"/>
      <c r="G333" s="8" t="n"/>
      <c r="H333" s="9">
        <f>IF($B333="","",N($F333)+SUMIF(Movimientos!$B$2:$B$1001,$A333,Movimientos!$I$2:$I$1001))</f>
        <v/>
      </c>
      <c r="I333" s="10">
        <f>IF($B333="","",IF(COUNTIFS(Movimientos!$B$2:$B$1001,$A333,Movimientos!$N$2:$N$1001,1)=0,N($E333),INDEX(Movimientos!$K$2:$K$1001,MATCH($A333&amp;"|"&amp;COUNTIFS(Movimientos!$B$2:$B$1001,$A333,Movimientos!$N$2:$N$1001,1),Movimientos!$P$2:$P$1001,0))))</f>
        <v/>
      </c>
      <c r="J333" s="10">
        <f>IF($B333="","",ROUND($H333*$I333,2))</f>
        <v/>
      </c>
      <c r="K333" s="11">
        <f>IF(OR($B333="",$G333=""),"",IF($H333&lt;=$G333,"Sí",""))</f>
        <v/>
      </c>
    </row>
    <row r="334" ht="18" customHeight="1">
      <c r="A334" s="6" t="n"/>
      <c r="B334" s="6" t="n"/>
      <c r="C334" s="6" t="n"/>
      <c r="D334" s="7" t="n"/>
      <c r="E334" s="7" t="n"/>
      <c r="F334" s="8" t="n"/>
      <c r="G334" s="8" t="n"/>
      <c r="H334" s="9">
        <f>IF($B334="","",N($F334)+SUMIF(Movimientos!$B$2:$B$1001,$A334,Movimientos!$I$2:$I$1001))</f>
        <v/>
      </c>
      <c r="I334" s="10">
        <f>IF($B334="","",IF(COUNTIFS(Movimientos!$B$2:$B$1001,$A334,Movimientos!$N$2:$N$1001,1)=0,N($E334),INDEX(Movimientos!$K$2:$K$1001,MATCH($A334&amp;"|"&amp;COUNTIFS(Movimientos!$B$2:$B$1001,$A334,Movimientos!$N$2:$N$1001,1),Movimientos!$P$2:$P$1001,0))))</f>
        <v/>
      </c>
      <c r="J334" s="10">
        <f>IF($B334="","",ROUND($H334*$I334,2))</f>
        <v/>
      </c>
      <c r="K334" s="11">
        <f>IF(OR($B334="",$G334=""),"",IF($H334&lt;=$G334,"Sí",""))</f>
        <v/>
      </c>
    </row>
    <row r="335" ht="18" customHeight="1">
      <c r="A335" s="6" t="n"/>
      <c r="B335" s="6" t="n"/>
      <c r="C335" s="6" t="n"/>
      <c r="D335" s="7" t="n"/>
      <c r="E335" s="7" t="n"/>
      <c r="F335" s="8" t="n"/>
      <c r="G335" s="8" t="n"/>
      <c r="H335" s="9">
        <f>IF($B335="","",N($F335)+SUMIF(Movimientos!$B$2:$B$1001,$A335,Movimientos!$I$2:$I$1001))</f>
        <v/>
      </c>
      <c r="I335" s="10">
        <f>IF($B335="","",IF(COUNTIFS(Movimientos!$B$2:$B$1001,$A335,Movimientos!$N$2:$N$1001,1)=0,N($E335),INDEX(Movimientos!$K$2:$K$1001,MATCH($A335&amp;"|"&amp;COUNTIFS(Movimientos!$B$2:$B$1001,$A335,Movimientos!$N$2:$N$1001,1),Movimientos!$P$2:$P$1001,0))))</f>
        <v/>
      </c>
      <c r="J335" s="10">
        <f>IF($B335="","",ROUND($H335*$I335,2))</f>
        <v/>
      </c>
      <c r="K335" s="11">
        <f>IF(OR($B335="",$G335=""),"",IF($H335&lt;=$G335,"Sí",""))</f>
        <v/>
      </c>
    </row>
    <row r="336" ht="18" customHeight="1">
      <c r="A336" s="6" t="n"/>
      <c r="B336" s="6" t="n"/>
      <c r="C336" s="6" t="n"/>
      <c r="D336" s="7" t="n"/>
      <c r="E336" s="7" t="n"/>
      <c r="F336" s="8" t="n"/>
      <c r="G336" s="8" t="n"/>
      <c r="H336" s="9">
        <f>IF($B336="","",N($F336)+SUMIF(Movimientos!$B$2:$B$1001,$A336,Movimientos!$I$2:$I$1001))</f>
        <v/>
      </c>
      <c r="I336" s="10">
        <f>IF($B336="","",IF(COUNTIFS(Movimientos!$B$2:$B$1001,$A336,Movimientos!$N$2:$N$1001,1)=0,N($E336),INDEX(Movimientos!$K$2:$K$1001,MATCH($A336&amp;"|"&amp;COUNTIFS(Movimientos!$B$2:$B$1001,$A336,Movimientos!$N$2:$N$1001,1),Movimientos!$P$2:$P$1001,0))))</f>
        <v/>
      </c>
      <c r="J336" s="10">
        <f>IF($B336="","",ROUND($H336*$I336,2))</f>
        <v/>
      </c>
      <c r="K336" s="11">
        <f>IF(OR($B336="",$G336=""),"",IF($H336&lt;=$G336,"Sí",""))</f>
        <v/>
      </c>
    </row>
    <row r="337" ht="18" customHeight="1">
      <c r="A337" s="6" t="n"/>
      <c r="B337" s="6" t="n"/>
      <c r="C337" s="6" t="n"/>
      <c r="D337" s="7" t="n"/>
      <c r="E337" s="7" t="n"/>
      <c r="F337" s="8" t="n"/>
      <c r="G337" s="8" t="n"/>
      <c r="H337" s="9">
        <f>IF($B337="","",N($F337)+SUMIF(Movimientos!$B$2:$B$1001,$A337,Movimientos!$I$2:$I$1001))</f>
        <v/>
      </c>
      <c r="I337" s="10">
        <f>IF($B337="","",IF(COUNTIFS(Movimientos!$B$2:$B$1001,$A337,Movimientos!$N$2:$N$1001,1)=0,N($E337),INDEX(Movimientos!$K$2:$K$1001,MATCH($A337&amp;"|"&amp;COUNTIFS(Movimientos!$B$2:$B$1001,$A337,Movimientos!$N$2:$N$1001,1),Movimientos!$P$2:$P$1001,0))))</f>
        <v/>
      </c>
      <c r="J337" s="10">
        <f>IF($B337="","",ROUND($H337*$I337,2))</f>
        <v/>
      </c>
      <c r="K337" s="11">
        <f>IF(OR($B337="",$G337=""),"",IF($H337&lt;=$G337,"Sí",""))</f>
        <v/>
      </c>
    </row>
    <row r="338" ht="18" customHeight="1">
      <c r="A338" s="6" t="n"/>
      <c r="B338" s="6" t="n"/>
      <c r="C338" s="6" t="n"/>
      <c r="D338" s="7" t="n"/>
      <c r="E338" s="7" t="n"/>
      <c r="F338" s="8" t="n"/>
      <c r="G338" s="8" t="n"/>
      <c r="H338" s="9">
        <f>IF($B338="","",N($F338)+SUMIF(Movimientos!$B$2:$B$1001,$A338,Movimientos!$I$2:$I$1001))</f>
        <v/>
      </c>
      <c r="I338" s="10">
        <f>IF($B338="","",IF(COUNTIFS(Movimientos!$B$2:$B$1001,$A338,Movimientos!$N$2:$N$1001,1)=0,N($E338),INDEX(Movimientos!$K$2:$K$1001,MATCH($A338&amp;"|"&amp;COUNTIFS(Movimientos!$B$2:$B$1001,$A338,Movimientos!$N$2:$N$1001,1),Movimientos!$P$2:$P$1001,0))))</f>
        <v/>
      </c>
      <c r="J338" s="10">
        <f>IF($B338="","",ROUND($H338*$I338,2))</f>
        <v/>
      </c>
      <c r="K338" s="11">
        <f>IF(OR($B338="",$G338=""),"",IF($H338&lt;=$G338,"Sí",""))</f>
        <v/>
      </c>
    </row>
    <row r="339" ht="18" customHeight="1">
      <c r="A339" s="6" t="n"/>
      <c r="B339" s="6" t="n"/>
      <c r="C339" s="6" t="n"/>
      <c r="D339" s="7" t="n"/>
      <c r="E339" s="7" t="n"/>
      <c r="F339" s="8" t="n"/>
      <c r="G339" s="8" t="n"/>
      <c r="H339" s="9">
        <f>IF($B339="","",N($F339)+SUMIF(Movimientos!$B$2:$B$1001,$A339,Movimientos!$I$2:$I$1001))</f>
        <v/>
      </c>
      <c r="I339" s="10">
        <f>IF($B339="","",IF(COUNTIFS(Movimientos!$B$2:$B$1001,$A339,Movimientos!$N$2:$N$1001,1)=0,N($E339),INDEX(Movimientos!$K$2:$K$1001,MATCH($A339&amp;"|"&amp;COUNTIFS(Movimientos!$B$2:$B$1001,$A339,Movimientos!$N$2:$N$1001,1),Movimientos!$P$2:$P$1001,0))))</f>
        <v/>
      </c>
      <c r="J339" s="10">
        <f>IF($B339="","",ROUND($H339*$I339,2))</f>
        <v/>
      </c>
      <c r="K339" s="11">
        <f>IF(OR($B339="",$G339=""),"",IF($H339&lt;=$G339,"Sí",""))</f>
        <v/>
      </c>
    </row>
    <row r="340" ht="18" customHeight="1">
      <c r="A340" s="6" t="n"/>
      <c r="B340" s="6" t="n"/>
      <c r="C340" s="6" t="n"/>
      <c r="D340" s="7" t="n"/>
      <c r="E340" s="7" t="n"/>
      <c r="F340" s="8" t="n"/>
      <c r="G340" s="8" t="n"/>
      <c r="H340" s="9">
        <f>IF($B340="","",N($F340)+SUMIF(Movimientos!$B$2:$B$1001,$A340,Movimientos!$I$2:$I$1001))</f>
        <v/>
      </c>
      <c r="I340" s="10">
        <f>IF($B340="","",IF(COUNTIFS(Movimientos!$B$2:$B$1001,$A340,Movimientos!$N$2:$N$1001,1)=0,N($E340),INDEX(Movimientos!$K$2:$K$1001,MATCH($A340&amp;"|"&amp;COUNTIFS(Movimientos!$B$2:$B$1001,$A340,Movimientos!$N$2:$N$1001,1),Movimientos!$P$2:$P$1001,0))))</f>
        <v/>
      </c>
      <c r="J340" s="10">
        <f>IF($B340="","",ROUND($H340*$I340,2))</f>
        <v/>
      </c>
      <c r="K340" s="11">
        <f>IF(OR($B340="",$G340=""),"",IF($H340&lt;=$G340,"Sí",""))</f>
        <v/>
      </c>
    </row>
    <row r="341" ht="18" customHeight="1">
      <c r="A341" s="6" t="n"/>
      <c r="B341" s="6" t="n"/>
      <c r="C341" s="6" t="n"/>
      <c r="D341" s="7" t="n"/>
      <c r="E341" s="7" t="n"/>
      <c r="F341" s="8" t="n"/>
      <c r="G341" s="8" t="n"/>
      <c r="H341" s="9">
        <f>IF($B341="","",N($F341)+SUMIF(Movimientos!$B$2:$B$1001,$A341,Movimientos!$I$2:$I$1001))</f>
        <v/>
      </c>
      <c r="I341" s="10">
        <f>IF($B341="","",IF(COUNTIFS(Movimientos!$B$2:$B$1001,$A341,Movimientos!$N$2:$N$1001,1)=0,N($E341),INDEX(Movimientos!$K$2:$K$1001,MATCH($A341&amp;"|"&amp;COUNTIFS(Movimientos!$B$2:$B$1001,$A341,Movimientos!$N$2:$N$1001,1),Movimientos!$P$2:$P$1001,0))))</f>
        <v/>
      </c>
      <c r="J341" s="10">
        <f>IF($B341="","",ROUND($H341*$I341,2))</f>
        <v/>
      </c>
      <c r="K341" s="11">
        <f>IF(OR($B341="",$G341=""),"",IF($H341&lt;=$G341,"Sí",""))</f>
        <v/>
      </c>
    </row>
    <row r="342" ht="18" customHeight="1">
      <c r="A342" s="6" t="n"/>
      <c r="B342" s="6" t="n"/>
      <c r="C342" s="6" t="n"/>
      <c r="D342" s="7" t="n"/>
      <c r="E342" s="7" t="n"/>
      <c r="F342" s="8" t="n"/>
      <c r="G342" s="8" t="n"/>
      <c r="H342" s="9">
        <f>IF($B342="","",N($F342)+SUMIF(Movimientos!$B$2:$B$1001,$A342,Movimientos!$I$2:$I$1001))</f>
        <v/>
      </c>
      <c r="I342" s="10">
        <f>IF($B342="","",IF(COUNTIFS(Movimientos!$B$2:$B$1001,$A342,Movimientos!$N$2:$N$1001,1)=0,N($E342),INDEX(Movimientos!$K$2:$K$1001,MATCH($A342&amp;"|"&amp;COUNTIFS(Movimientos!$B$2:$B$1001,$A342,Movimientos!$N$2:$N$1001,1),Movimientos!$P$2:$P$1001,0))))</f>
        <v/>
      </c>
      <c r="J342" s="10">
        <f>IF($B342="","",ROUND($H342*$I342,2))</f>
        <v/>
      </c>
      <c r="K342" s="11">
        <f>IF(OR($B342="",$G342=""),"",IF($H342&lt;=$G342,"Sí",""))</f>
        <v/>
      </c>
    </row>
    <row r="343" ht="18" customHeight="1">
      <c r="A343" s="6" t="n"/>
      <c r="B343" s="6" t="n"/>
      <c r="C343" s="6" t="n"/>
      <c r="D343" s="7" t="n"/>
      <c r="E343" s="7" t="n"/>
      <c r="F343" s="8" t="n"/>
      <c r="G343" s="8" t="n"/>
      <c r="H343" s="9">
        <f>IF($B343="","",N($F343)+SUMIF(Movimientos!$B$2:$B$1001,$A343,Movimientos!$I$2:$I$1001))</f>
        <v/>
      </c>
      <c r="I343" s="10">
        <f>IF($B343="","",IF(COUNTIFS(Movimientos!$B$2:$B$1001,$A343,Movimientos!$N$2:$N$1001,1)=0,N($E343),INDEX(Movimientos!$K$2:$K$1001,MATCH($A343&amp;"|"&amp;COUNTIFS(Movimientos!$B$2:$B$1001,$A343,Movimientos!$N$2:$N$1001,1),Movimientos!$P$2:$P$1001,0))))</f>
        <v/>
      </c>
      <c r="J343" s="10">
        <f>IF($B343="","",ROUND($H343*$I343,2))</f>
        <v/>
      </c>
      <c r="K343" s="11">
        <f>IF(OR($B343="",$G343=""),"",IF($H343&lt;=$G343,"Sí",""))</f>
        <v/>
      </c>
    </row>
    <row r="344" ht="18" customHeight="1">
      <c r="A344" s="6" t="n"/>
      <c r="B344" s="6" t="n"/>
      <c r="C344" s="6" t="n"/>
      <c r="D344" s="7" t="n"/>
      <c r="E344" s="7" t="n"/>
      <c r="F344" s="8" t="n"/>
      <c r="G344" s="8" t="n"/>
      <c r="H344" s="9">
        <f>IF($B344="","",N($F344)+SUMIF(Movimientos!$B$2:$B$1001,$A344,Movimientos!$I$2:$I$1001))</f>
        <v/>
      </c>
      <c r="I344" s="10">
        <f>IF($B344="","",IF(COUNTIFS(Movimientos!$B$2:$B$1001,$A344,Movimientos!$N$2:$N$1001,1)=0,N($E344),INDEX(Movimientos!$K$2:$K$1001,MATCH($A344&amp;"|"&amp;COUNTIFS(Movimientos!$B$2:$B$1001,$A344,Movimientos!$N$2:$N$1001,1),Movimientos!$P$2:$P$1001,0))))</f>
        <v/>
      </c>
      <c r="J344" s="10">
        <f>IF($B344="","",ROUND($H344*$I344,2))</f>
        <v/>
      </c>
      <c r="K344" s="11">
        <f>IF(OR($B344="",$G344=""),"",IF($H344&lt;=$G344,"Sí",""))</f>
        <v/>
      </c>
    </row>
    <row r="345" ht="18" customHeight="1">
      <c r="A345" s="6" t="n"/>
      <c r="B345" s="6" t="n"/>
      <c r="C345" s="6" t="n"/>
      <c r="D345" s="7" t="n"/>
      <c r="E345" s="7" t="n"/>
      <c r="F345" s="8" t="n"/>
      <c r="G345" s="8" t="n"/>
      <c r="H345" s="9">
        <f>IF($B345="","",N($F345)+SUMIF(Movimientos!$B$2:$B$1001,$A345,Movimientos!$I$2:$I$1001))</f>
        <v/>
      </c>
      <c r="I345" s="10">
        <f>IF($B345="","",IF(COUNTIFS(Movimientos!$B$2:$B$1001,$A345,Movimientos!$N$2:$N$1001,1)=0,N($E345),INDEX(Movimientos!$K$2:$K$1001,MATCH($A345&amp;"|"&amp;COUNTIFS(Movimientos!$B$2:$B$1001,$A345,Movimientos!$N$2:$N$1001,1),Movimientos!$P$2:$P$1001,0))))</f>
        <v/>
      </c>
      <c r="J345" s="10">
        <f>IF($B345="","",ROUND($H345*$I345,2))</f>
        <v/>
      </c>
      <c r="K345" s="11">
        <f>IF(OR($B345="",$G345=""),"",IF($H345&lt;=$G345,"Sí",""))</f>
        <v/>
      </c>
    </row>
    <row r="346" ht="18" customHeight="1">
      <c r="A346" s="6" t="n"/>
      <c r="B346" s="6" t="n"/>
      <c r="C346" s="6" t="n"/>
      <c r="D346" s="7" t="n"/>
      <c r="E346" s="7" t="n"/>
      <c r="F346" s="8" t="n"/>
      <c r="G346" s="8" t="n"/>
      <c r="H346" s="9">
        <f>IF($B346="","",N($F346)+SUMIF(Movimientos!$B$2:$B$1001,$A346,Movimientos!$I$2:$I$1001))</f>
        <v/>
      </c>
      <c r="I346" s="10">
        <f>IF($B346="","",IF(COUNTIFS(Movimientos!$B$2:$B$1001,$A346,Movimientos!$N$2:$N$1001,1)=0,N($E346),INDEX(Movimientos!$K$2:$K$1001,MATCH($A346&amp;"|"&amp;COUNTIFS(Movimientos!$B$2:$B$1001,$A346,Movimientos!$N$2:$N$1001,1),Movimientos!$P$2:$P$1001,0))))</f>
        <v/>
      </c>
      <c r="J346" s="10">
        <f>IF($B346="","",ROUND($H346*$I346,2))</f>
        <v/>
      </c>
      <c r="K346" s="11">
        <f>IF(OR($B346="",$G346=""),"",IF($H346&lt;=$G346,"Sí",""))</f>
        <v/>
      </c>
    </row>
    <row r="347" ht="18" customHeight="1">
      <c r="A347" s="6" t="n"/>
      <c r="B347" s="6" t="n"/>
      <c r="C347" s="6" t="n"/>
      <c r="D347" s="7" t="n"/>
      <c r="E347" s="7" t="n"/>
      <c r="F347" s="8" t="n"/>
      <c r="G347" s="8" t="n"/>
      <c r="H347" s="9">
        <f>IF($B347="","",N($F347)+SUMIF(Movimientos!$B$2:$B$1001,$A347,Movimientos!$I$2:$I$1001))</f>
        <v/>
      </c>
      <c r="I347" s="10">
        <f>IF($B347="","",IF(COUNTIFS(Movimientos!$B$2:$B$1001,$A347,Movimientos!$N$2:$N$1001,1)=0,N($E347),INDEX(Movimientos!$K$2:$K$1001,MATCH($A347&amp;"|"&amp;COUNTIFS(Movimientos!$B$2:$B$1001,$A347,Movimientos!$N$2:$N$1001,1),Movimientos!$P$2:$P$1001,0))))</f>
        <v/>
      </c>
      <c r="J347" s="10">
        <f>IF($B347="","",ROUND($H347*$I347,2))</f>
        <v/>
      </c>
      <c r="K347" s="11">
        <f>IF(OR($B347="",$G347=""),"",IF($H347&lt;=$G347,"Sí",""))</f>
        <v/>
      </c>
    </row>
    <row r="348" ht="18" customHeight="1">
      <c r="A348" s="6" t="n"/>
      <c r="B348" s="6" t="n"/>
      <c r="C348" s="6" t="n"/>
      <c r="D348" s="7" t="n"/>
      <c r="E348" s="7" t="n"/>
      <c r="F348" s="8" t="n"/>
      <c r="G348" s="8" t="n"/>
      <c r="H348" s="9">
        <f>IF($B348="","",N($F348)+SUMIF(Movimientos!$B$2:$B$1001,$A348,Movimientos!$I$2:$I$1001))</f>
        <v/>
      </c>
      <c r="I348" s="10">
        <f>IF($B348="","",IF(COUNTIFS(Movimientos!$B$2:$B$1001,$A348,Movimientos!$N$2:$N$1001,1)=0,N($E348),INDEX(Movimientos!$K$2:$K$1001,MATCH($A348&amp;"|"&amp;COUNTIFS(Movimientos!$B$2:$B$1001,$A348,Movimientos!$N$2:$N$1001,1),Movimientos!$P$2:$P$1001,0))))</f>
        <v/>
      </c>
      <c r="J348" s="10">
        <f>IF($B348="","",ROUND($H348*$I348,2))</f>
        <v/>
      </c>
      <c r="K348" s="11">
        <f>IF(OR($B348="",$G348=""),"",IF($H348&lt;=$G348,"Sí",""))</f>
        <v/>
      </c>
    </row>
    <row r="349" ht="18" customHeight="1">
      <c r="A349" s="6" t="n"/>
      <c r="B349" s="6" t="n"/>
      <c r="C349" s="6" t="n"/>
      <c r="D349" s="7" t="n"/>
      <c r="E349" s="7" t="n"/>
      <c r="F349" s="8" t="n"/>
      <c r="G349" s="8" t="n"/>
      <c r="H349" s="9">
        <f>IF($B349="","",N($F349)+SUMIF(Movimientos!$B$2:$B$1001,$A349,Movimientos!$I$2:$I$1001))</f>
        <v/>
      </c>
      <c r="I349" s="10">
        <f>IF($B349="","",IF(COUNTIFS(Movimientos!$B$2:$B$1001,$A349,Movimientos!$N$2:$N$1001,1)=0,N($E349),INDEX(Movimientos!$K$2:$K$1001,MATCH($A349&amp;"|"&amp;COUNTIFS(Movimientos!$B$2:$B$1001,$A349,Movimientos!$N$2:$N$1001,1),Movimientos!$P$2:$P$1001,0))))</f>
        <v/>
      </c>
      <c r="J349" s="10">
        <f>IF($B349="","",ROUND($H349*$I349,2))</f>
        <v/>
      </c>
      <c r="K349" s="11">
        <f>IF(OR($B349="",$G349=""),"",IF($H349&lt;=$G349,"Sí",""))</f>
        <v/>
      </c>
    </row>
    <row r="350" ht="18" customHeight="1">
      <c r="A350" s="6" t="n"/>
      <c r="B350" s="6" t="n"/>
      <c r="C350" s="6" t="n"/>
      <c r="D350" s="7" t="n"/>
      <c r="E350" s="7" t="n"/>
      <c r="F350" s="8" t="n"/>
      <c r="G350" s="8" t="n"/>
      <c r="H350" s="9">
        <f>IF($B350="","",N($F350)+SUMIF(Movimientos!$B$2:$B$1001,$A350,Movimientos!$I$2:$I$1001))</f>
        <v/>
      </c>
      <c r="I350" s="10">
        <f>IF($B350="","",IF(COUNTIFS(Movimientos!$B$2:$B$1001,$A350,Movimientos!$N$2:$N$1001,1)=0,N($E350),INDEX(Movimientos!$K$2:$K$1001,MATCH($A350&amp;"|"&amp;COUNTIFS(Movimientos!$B$2:$B$1001,$A350,Movimientos!$N$2:$N$1001,1),Movimientos!$P$2:$P$1001,0))))</f>
        <v/>
      </c>
      <c r="J350" s="10">
        <f>IF($B350="","",ROUND($H350*$I350,2))</f>
        <v/>
      </c>
      <c r="K350" s="11">
        <f>IF(OR($B350="",$G350=""),"",IF($H350&lt;=$G350,"Sí",""))</f>
        <v/>
      </c>
    </row>
    <row r="351" ht="18" customHeight="1">
      <c r="A351" s="6" t="n"/>
      <c r="B351" s="6" t="n"/>
      <c r="C351" s="6" t="n"/>
      <c r="D351" s="7" t="n"/>
      <c r="E351" s="7" t="n"/>
      <c r="F351" s="8" t="n"/>
      <c r="G351" s="8" t="n"/>
      <c r="H351" s="9">
        <f>IF($B351="","",N($F351)+SUMIF(Movimientos!$B$2:$B$1001,$A351,Movimientos!$I$2:$I$1001))</f>
        <v/>
      </c>
      <c r="I351" s="10">
        <f>IF($B351="","",IF(COUNTIFS(Movimientos!$B$2:$B$1001,$A351,Movimientos!$N$2:$N$1001,1)=0,N($E351),INDEX(Movimientos!$K$2:$K$1001,MATCH($A351&amp;"|"&amp;COUNTIFS(Movimientos!$B$2:$B$1001,$A351,Movimientos!$N$2:$N$1001,1),Movimientos!$P$2:$P$1001,0))))</f>
        <v/>
      </c>
      <c r="J351" s="10">
        <f>IF($B351="","",ROUND($H351*$I351,2))</f>
        <v/>
      </c>
      <c r="K351" s="11">
        <f>IF(OR($B351="",$G351=""),"",IF($H351&lt;=$G351,"Sí",""))</f>
        <v/>
      </c>
    </row>
    <row r="352" ht="18" customHeight="1">
      <c r="A352" s="6" t="n"/>
      <c r="B352" s="6" t="n"/>
      <c r="C352" s="6" t="n"/>
      <c r="D352" s="7" t="n"/>
      <c r="E352" s="7" t="n"/>
      <c r="F352" s="8" t="n"/>
      <c r="G352" s="8" t="n"/>
      <c r="H352" s="9">
        <f>IF($B352="","",N($F352)+SUMIF(Movimientos!$B$2:$B$1001,$A352,Movimientos!$I$2:$I$1001))</f>
        <v/>
      </c>
      <c r="I352" s="10">
        <f>IF($B352="","",IF(COUNTIFS(Movimientos!$B$2:$B$1001,$A352,Movimientos!$N$2:$N$1001,1)=0,N($E352),INDEX(Movimientos!$K$2:$K$1001,MATCH($A352&amp;"|"&amp;COUNTIFS(Movimientos!$B$2:$B$1001,$A352,Movimientos!$N$2:$N$1001,1),Movimientos!$P$2:$P$1001,0))))</f>
        <v/>
      </c>
      <c r="J352" s="10">
        <f>IF($B352="","",ROUND($H352*$I352,2))</f>
        <v/>
      </c>
      <c r="K352" s="11">
        <f>IF(OR($B352="",$G352=""),"",IF($H352&lt;=$G352,"Sí",""))</f>
        <v/>
      </c>
    </row>
    <row r="353" ht="18" customHeight="1">
      <c r="A353" s="6" t="n"/>
      <c r="B353" s="6" t="n"/>
      <c r="C353" s="6" t="n"/>
      <c r="D353" s="7" t="n"/>
      <c r="E353" s="7" t="n"/>
      <c r="F353" s="8" t="n"/>
      <c r="G353" s="8" t="n"/>
      <c r="H353" s="9">
        <f>IF($B353="","",N($F353)+SUMIF(Movimientos!$B$2:$B$1001,$A353,Movimientos!$I$2:$I$1001))</f>
        <v/>
      </c>
      <c r="I353" s="10">
        <f>IF($B353="","",IF(COUNTIFS(Movimientos!$B$2:$B$1001,$A353,Movimientos!$N$2:$N$1001,1)=0,N($E353),INDEX(Movimientos!$K$2:$K$1001,MATCH($A353&amp;"|"&amp;COUNTIFS(Movimientos!$B$2:$B$1001,$A353,Movimientos!$N$2:$N$1001,1),Movimientos!$P$2:$P$1001,0))))</f>
        <v/>
      </c>
      <c r="J353" s="10">
        <f>IF($B353="","",ROUND($H353*$I353,2))</f>
        <v/>
      </c>
      <c r="K353" s="11">
        <f>IF(OR($B353="",$G353=""),"",IF($H353&lt;=$G353,"Sí",""))</f>
        <v/>
      </c>
    </row>
    <row r="354" ht="18" customHeight="1">
      <c r="A354" s="6" t="n"/>
      <c r="B354" s="6" t="n"/>
      <c r="C354" s="6" t="n"/>
      <c r="D354" s="7" t="n"/>
      <c r="E354" s="7" t="n"/>
      <c r="F354" s="8" t="n"/>
      <c r="G354" s="8" t="n"/>
      <c r="H354" s="9">
        <f>IF($B354="","",N($F354)+SUMIF(Movimientos!$B$2:$B$1001,$A354,Movimientos!$I$2:$I$1001))</f>
        <v/>
      </c>
      <c r="I354" s="10">
        <f>IF($B354="","",IF(COUNTIFS(Movimientos!$B$2:$B$1001,$A354,Movimientos!$N$2:$N$1001,1)=0,N($E354),INDEX(Movimientos!$K$2:$K$1001,MATCH($A354&amp;"|"&amp;COUNTIFS(Movimientos!$B$2:$B$1001,$A354,Movimientos!$N$2:$N$1001,1),Movimientos!$P$2:$P$1001,0))))</f>
        <v/>
      </c>
      <c r="J354" s="10">
        <f>IF($B354="","",ROUND($H354*$I354,2))</f>
        <v/>
      </c>
      <c r="K354" s="11">
        <f>IF(OR($B354="",$G354=""),"",IF($H354&lt;=$G354,"Sí",""))</f>
        <v/>
      </c>
    </row>
    <row r="355" ht="18" customHeight="1">
      <c r="A355" s="6" t="n"/>
      <c r="B355" s="6" t="n"/>
      <c r="C355" s="6" t="n"/>
      <c r="D355" s="7" t="n"/>
      <c r="E355" s="7" t="n"/>
      <c r="F355" s="8" t="n"/>
      <c r="G355" s="8" t="n"/>
      <c r="H355" s="9">
        <f>IF($B355="","",N($F355)+SUMIF(Movimientos!$B$2:$B$1001,$A355,Movimientos!$I$2:$I$1001))</f>
        <v/>
      </c>
      <c r="I355" s="10">
        <f>IF($B355="","",IF(COUNTIFS(Movimientos!$B$2:$B$1001,$A355,Movimientos!$N$2:$N$1001,1)=0,N($E355),INDEX(Movimientos!$K$2:$K$1001,MATCH($A355&amp;"|"&amp;COUNTIFS(Movimientos!$B$2:$B$1001,$A355,Movimientos!$N$2:$N$1001,1),Movimientos!$P$2:$P$1001,0))))</f>
        <v/>
      </c>
      <c r="J355" s="10">
        <f>IF($B355="","",ROUND($H355*$I355,2))</f>
        <v/>
      </c>
      <c r="K355" s="11">
        <f>IF(OR($B355="",$G355=""),"",IF($H355&lt;=$G355,"Sí",""))</f>
        <v/>
      </c>
    </row>
    <row r="356" ht="18" customHeight="1">
      <c r="A356" s="6" t="n"/>
      <c r="B356" s="6" t="n"/>
      <c r="C356" s="6" t="n"/>
      <c r="D356" s="7" t="n"/>
      <c r="E356" s="7" t="n"/>
      <c r="F356" s="8" t="n"/>
      <c r="G356" s="8" t="n"/>
      <c r="H356" s="9">
        <f>IF($B356="","",N($F356)+SUMIF(Movimientos!$B$2:$B$1001,$A356,Movimientos!$I$2:$I$1001))</f>
        <v/>
      </c>
      <c r="I356" s="10">
        <f>IF($B356="","",IF(COUNTIFS(Movimientos!$B$2:$B$1001,$A356,Movimientos!$N$2:$N$1001,1)=0,N($E356),INDEX(Movimientos!$K$2:$K$1001,MATCH($A356&amp;"|"&amp;COUNTIFS(Movimientos!$B$2:$B$1001,$A356,Movimientos!$N$2:$N$1001,1),Movimientos!$P$2:$P$1001,0))))</f>
        <v/>
      </c>
      <c r="J356" s="10">
        <f>IF($B356="","",ROUND($H356*$I356,2))</f>
        <v/>
      </c>
      <c r="K356" s="11">
        <f>IF(OR($B356="",$G356=""),"",IF($H356&lt;=$G356,"Sí",""))</f>
        <v/>
      </c>
    </row>
    <row r="357" ht="18" customHeight="1">
      <c r="A357" s="6" t="n"/>
      <c r="B357" s="6" t="n"/>
      <c r="C357" s="6" t="n"/>
      <c r="D357" s="7" t="n"/>
      <c r="E357" s="7" t="n"/>
      <c r="F357" s="8" t="n"/>
      <c r="G357" s="8" t="n"/>
      <c r="H357" s="9">
        <f>IF($B357="","",N($F357)+SUMIF(Movimientos!$B$2:$B$1001,$A357,Movimientos!$I$2:$I$1001))</f>
        <v/>
      </c>
      <c r="I357" s="10">
        <f>IF($B357="","",IF(COUNTIFS(Movimientos!$B$2:$B$1001,$A357,Movimientos!$N$2:$N$1001,1)=0,N($E357),INDEX(Movimientos!$K$2:$K$1001,MATCH($A357&amp;"|"&amp;COUNTIFS(Movimientos!$B$2:$B$1001,$A357,Movimientos!$N$2:$N$1001,1),Movimientos!$P$2:$P$1001,0))))</f>
        <v/>
      </c>
      <c r="J357" s="10">
        <f>IF($B357="","",ROUND($H357*$I357,2))</f>
        <v/>
      </c>
      <c r="K357" s="11">
        <f>IF(OR($B357="",$G357=""),"",IF($H357&lt;=$G357,"Sí",""))</f>
        <v/>
      </c>
    </row>
    <row r="358" ht="18" customHeight="1">
      <c r="A358" s="6" t="n"/>
      <c r="B358" s="6" t="n"/>
      <c r="C358" s="6" t="n"/>
      <c r="D358" s="7" t="n"/>
      <c r="E358" s="7" t="n"/>
      <c r="F358" s="8" t="n"/>
      <c r="G358" s="8" t="n"/>
      <c r="H358" s="9">
        <f>IF($B358="","",N($F358)+SUMIF(Movimientos!$B$2:$B$1001,$A358,Movimientos!$I$2:$I$1001))</f>
        <v/>
      </c>
      <c r="I358" s="10">
        <f>IF($B358="","",IF(COUNTIFS(Movimientos!$B$2:$B$1001,$A358,Movimientos!$N$2:$N$1001,1)=0,N($E358),INDEX(Movimientos!$K$2:$K$1001,MATCH($A358&amp;"|"&amp;COUNTIFS(Movimientos!$B$2:$B$1001,$A358,Movimientos!$N$2:$N$1001,1),Movimientos!$P$2:$P$1001,0))))</f>
        <v/>
      </c>
      <c r="J358" s="10">
        <f>IF($B358="","",ROUND($H358*$I358,2))</f>
        <v/>
      </c>
      <c r="K358" s="11">
        <f>IF(OR($B358="",$G358=""),"",IF($H358&lt;=$G358,"Sí",""))</f>
        <v/>
      </c>
    </row>
    <row r="359" ht="18" customHeight="1">
      <c r="A359" s="6" t="n"/>
      <c r="B359" s="6" t="n"/>
      <c r="C359" s="6" t="n"/>
      <c r="D359" s="7" t="n"/>
      <c r="E359" s="7" t="n"/>
      <c r="F359" s="8" t="n"/>
      <c r="G359" s="8" t="n"/>
      <c r="H359" s="9">
        <f>IF($B359="","",N($F359)+SUMIF(Movimientos!$B$2:$B$1001,$A359,Movimientos!$I$2:$I$1001))</f>
        <v/>
      </c>
      <c r="I359" s="10">
        <f>IF($B359="","",IF(COUNTIFS(Movimientos!$B$2:$B$1001,$A359,Movimientos!$N$2:$N$1001,1)=0,N($E359),INDEX(Movimientos!$K$2:$K$1001,MATCH($A359&amp;"|"&amp;COUNTIFS(Movimientos!$B$2:$B$1001,$A359,Movimientos!$N$2:$N$1001,1),Movimientos!$P$2:$P$1001,0))))</f>
        <v/>
      </c>
      <c r="J359" s="10">
        <f>IF($B359="","",ROUND($H359*$I359,2))</f>
        <v/>
      </c>
      <c r="K359" s="11">
        <f>IF(OR($B359="",$G359=""),"",IF($H359&lt;=$G359,"Sí",""))</f>
        <v/>
      </c>
    </row>
    <row r="360" ht="18" customHeight="1">
      <c r="A360" s="6" t="n"/>
      <c r="B360" s="6" t="n"/>
      <c r="C360" s="6" t="n"/>
      <c r="D360" s="7" t="n"/>
      <c r="E360" s="7" t="n"/>
      <c r="F360" s="8" t="n"/>
      <c r="G360" s="8" t="n"/>
      <c r="H360" s="9">
        <f>IF($B360="","",N($F360)+SUMIF(Movimientos!$B$2:$B$1001,$A360,Movimientos!$I$2:$I$1001))</f>
        <v/>
      </c>
      <c r="I360" s="10">
        <f>IF($B360="","",IF(COUNTIFS(Movimientos!$B$2:$B$1001,$A360,Movimientos!$N$2:$N$1001,1)=0,N($E360),INDEX(Movimientos!$K$2:$K$1001,MATCH($A360&amp;"|"&amp;COUNTIFS(Movimientos!$B$2:$B$1001,$A360,Movimientos!$N$2:$N$1001,1),Movimientos!$P$2:$P$1001,0))))</f>
        <v/>
      </c>
      <c r="J360" s="10">
        <f>IF($B360="","",ROUND($H360*$I360,2))</f>
        <v/>
      </c>
      <c r="K360" s="11">
        <f>IF(OR($B360="",$G360=""),"",IF($H360&lt;=$G360,"Sí",""))</f>
        <v/>
      </c>
    </row>
    <row r="361" ht="18" customHeight="1">
      <c r="A361" s="6" t="n"/>
      <c r="B361" s="6" t="n"/>
      <c r="C361" s="6" t="n"/>
      <c r="D361" s="7" t="n"/>
      <c r="E361" s="7" t="n"/>
      <c r="F361" s="8" t="n"/>
      <c r="G361" s="8" t="n"/>
      <c r="H361" s="9">
        <f>IF($B361="","",N($F361)+SUMIF(Movimientos!$B$2:$B$1001,$A361,Movimientos!$I$2:$I$1001))</f>
        <v/>
      </c>
      <c r="I361" s="10">
        <f>IF($B361="","",IF(COUNTIFS(Movimientos!$B$2:$B$1001,$A361,Movimientos!$N$2:$N$1001,1)=0,N($E361),INDEX(Movimientos!$K$2:$K$1001,MATCH($A361&amp;"|"&amp;COUNTIFS(Movimientos!$B$2:$B$1001,$A361,Movimientos!$N$2:$N$1001,1),Movimientos!$P$2:$P$1001,0))))</f>
        <v/>
      </c>
      <c r="J361" s="10">
        <f>IF($B361="","",ROUND($H361*$I361,2))</f>
        <v/>
      </c>
      <c r="K361" s="11">
        <f>IF(OR($B361="",$G361=""),"",IF($H361&lt;=$G361,"Sí",""))</f>
        <v/>
      </c>
    </row>
    <row r="362" ht="18" customHeight="1">
      <c r="A362" s="6" t="n"/>
      <c r="B362" s="6" t="n"/>
      <c r="C362" s="6" t="n"/>
      <c r="D362" s="7" t="n"/>
      <c r="E362" s="7" t="n"/>
      <c r="F362" s="8" t="n"/>
      <c r="G362" s="8" t="n"/>
      <c r="H362" s="9">
        <f>IF($B362="","",N($F362)+SUMIF(Movimientos!$B$2:$B$1001,$A362,Movimientos!$I$2:$I$1001))</f>
        <v/>
      </c>
      <c r="I362" s="10">
        <f>IF($B362="","",IF(COUNTIFS(Movimientos!$B$2:$B$1001,$A362,Movimientos!$N$2:$N$1001,1)=0,N($E362),INDEX(Movimientos!$K$2:$K$1001,MATCH($A362&amp;"|"&amp;COUNTIFS(Movimientos!$B$2:$B$1001,$A362,Movimientos!$N$2:$N$1001,1),Movimientos!$P$2:$P$1001,0))))</f>
        <v/>
      </c>
      <c r="J362" s="10">
        <f>IF($B362="","",ROUND($H362*$I362,2))</f>
        <v/>
      </c>
      <c r="K362" s="11">
        <f>IF(OR($B362="",$G362=""),"",IF($H362&lt;=$G362,"Sí",""))</f>
        <v/>
      </c>
    </row>
    <row r="363" ht="18" customHeight="1">
      <c r="A363" s="6" t="n"/>
      <c r="B363" s="6" t="n"/>
      <c r="C363" s="6" t="n"/>
      <c r="D363" s="7" t="n"/>
      <c r="E363" s="7" t="n"/>
      <c r="F363" s="8" t="n"/>
      <c r="G363" s="8" t="n"/>
      <c r="H363" s="9">
        <f>IF($B363="","",N($F363)+SUMIF(Movimientos!$B$2:$B$1001,$A363,Movimientos!$I$2:$I$1001))</f>
        <v/>
      </c>
      <c r="I363" s="10">
        <f>IF($B363="","",IF(COUNTIFS(Movimientos!$B$2:$B$1001,$A363,Movimientos!$N$2:$N$1001,1)=0,N($E363),INDEX(Movimientos!$K$2:$K$1001,MATCH($A363&amp;"|"&amp;COUNTIFS(Movimientos!$B$2:$B$1001,$A363,Movimientos!$N$2:$N$1001,1),Movimientos!$P$2:$P$1001,0))))</f>
        <v/>
      </c>
      <c r="J363" s="10">
        <f>IF($B363="","",ROUND($H363*$I363,2))</f>
        <v/>
      </c>
      <c r="K363" s="11">
        <f>IF(OR($B363="",$G363=""),"",IF($H363&lt;=$G363,"Sí",""))</f>
        <v/>
      </c>
    </row>
    <row r="364" ht="18" customHeight="1">
      <c r="A364" s="6" t="n"/>
      <c r="B364" s="6" t="n"/>
      <c r="C364" s="6" t="n"/>
      <c r="D364" s="7" t="n"/>
      <c r="E364" s="7" t="n"/>
      <c r="F364" s="8" t="n"/>
      <c r="G364" s="8" t="n"/>
      <c r="H364" s="9">
        <f>IF($B364="","",N($F364)+SUMIF(Movimientos!$B$2:$B$1001,$A364,Movimientos!$I$2:$I$1001))</f>
        <v/>
      </c>
      <c r="I364" s="10">
        <f>IF($B364="","",IF(COUNTIFS(Movimientos!$B$2:$B$1001,$A364,Movimientos!$N$2:$N$1001,1)=0,N($E364),INDEX(Movimientos!$K$2:$K$1001,MATCH($A364&amp;"|"&amp;COUNTIFS(Movimientos!$B$2:$B$1001,$A364,Movimientos!$N$2:$N$1001,1),Movimientos!$P$2:$P$1001,0))))</f>
        <v/>
      </c>
      <c r="J364" s="10">
        <f>IF($B364="","",ROUND($H364*$I364,2))</f>
        <v/>
      </c>
      <c r="K364" s="11">
        <f>IF(OR($B364="",$G364=""),"",IF($H364&lt;=$G364,"Sí",""))</f>
        <v/>
      </c>
    </row>
    <row r="365" ht="18" customHeight="1">
      <c r="A365" s="6" t="n"/>
      <c r="B365" s="6" t="n"/>
      <c r="C365" s="6" t="n"/>
      <c r="D365" s="7" t="n"/>
      <c r="E365" s="7" t="n"/>
      <c r="F365" s="8" t="n"/>
      <c r="G365" s="8" t="n"/>
      <c r="H365" s="9">
        <f>IF($B365="","",N($F365)+SUMIF(Movimientos!$B$2:$B$1001,$A365,Movimientos!$I$2:$I$1001))</f>
        <v/>
      </c>
      <c r="I365" s="10">
        <f>IF($B365="","",IF(COUNTIFS(Movimientos!$B$2:$B$1001,$A365,Movimientos!$N$2:$N$1001,1)=0,N($E365),INDEX(Movimientos!$K$2:$K$1001,MATCH($A365&amp;"|"&amp;COUNTIFS(Movimientos!$B$2:$B$1001,$A365,Movimientos!$N$2:$N$1001,1),Movimientos!$P$2:$P$1001,0))))</f>
        <v/>
      </c>
      <c r="J365" s="10">
        <f>IF($B365="","",ROUND($H365*$I365,2))</f>
        <v/>
      </c>
      <c r="K365" s="11">
        <f>IF(OR($B365="",$G365=""),"",IF($H365&lt;=$G365,"Sí",""))</f>
        <v/>
      </c>
    </row>
    <row r="366" ht="18" customHeight="1">
      <c r="A366" s="6" t="n"/>
      <c r="B366" s="6" t="n"/>
      <c r="C366" s="6" t="n"/>
      <c r="D366" s="7" t="n"/>
      <c r="E366" s="7" t="n"/>
      <c r="F366" s="8" t="n"/>
      <c r="G366" s="8" t="n"/>
      <c r="H366" s="9">
        <f>IF($B366="","",N($F366)+SUMIF(Movimientos!$B$2:$B$1001,$A366,Movimientos!$I$2:$I$1001))</f>
        <v/>
      </c>
      <c r="I366" s="10">
        <f>IF($B366="","",IF(COUNTIFS(Movimientos!$B$2:$B$1001,$A366,Movimientos!$N$2:$N$1001,1)=0,N($E366),INDEX(Movimientos!$K$2:$K$1001,MATCH($A366&amp;"|"&amp;COUNTIFS(Movimientos!$B$2:$B$1001,$A366,Movimientos!$N$2:$N$1001,1),Movimientos!$P$2:$P$1001,0))))</f>
        <v/>
      </c>
      <c r="J366" s="10">
        <f>IF($B366="","",ROUND($H366*$I366,2))</f>
        <v/>
      </c>
      <c r="K366" s="11">
        <f>IF(OR($B366="",$G366=""),"",IF($H366&lt;=$G366,"Sí",""))</f>
        <v/>
      </c>
    </row>
    <row r="367" ht="18" customHeight="1">
      <c r="A367" s="6" t="n"/>
      <c r="B367" s="6" t="n"/>
      <c r="C367" s="6" t="n"/>
      <c r="D367" s="7" t="n"/>
      <c r="E367" s="7" t="n"/>
      <c r="F367" s="8" t="n"/>
      <c r="G367" s="8" t="n"/>
      <c r="H367" s="9">
        <f>IF($B367="","",N($F367)+SUMIF(Movimientos!$B$2:$B$1001,$A367,Movimientos!$I$2:$I$1001))</f>
        <v/>
      </c>
      <c r="I367" s="10">
        <f>IF($B367="","",IF(COUNTIFS(Movimientos!$B$2:$B$1001,$A367,Movimientos!$N$2:$N$1001,1)=0,N($E367),INDEX(Movimientos!$K$2:$K$1001,MATCH($A367&amp;"|"&amp;COUNTIFS(Movimientos!$B$2:$B$1001,$A367,Movimientos!$N$2:$N$1001,1),Movimientos!$P$2:$P$1001,0))))</f>
        <v/>
      </c>
      <c r="J367" s="10">
        <f>IF($B367="","",ROUND($H367*$I367,2))</f>
        <v/>
      </c>
      <c r="K367" s="11">
        <f>IF(OR($B367="",$G367=""),"",IF($H367&lt;=$G367,"Sí",""))</f>
        <v/>
      </c>
    </row>
    <row r="368" ht="18" customHeight="1">
      <c r="A368" s="6" t="n"/>
      <c r="B368" s="6" t="n"/>
      <c r="C368" s="6" t="n"/>
      <c r="D368" s="7" t="n"/>
      <c r="E368" s="7" t="n"/>
      <c r="F368" s="8" t="n"/>
      <c r="G368" s="8" t="n"/>
      <c r="H368" s="9">
        <f>IF($B368="","",N($F368)+SUMIF(Movimientos!$B$2:$B$1001,$A368,Movimientos!$I$2:$I$1001))</f>
        <v/>
      </c>
      <c r="I368" s="10">
        <f>IF($B368="","",IF(COUNTIFS(Movimientos!$B$2:$B$1001,$A368,Movimientos!$N$2:$N$1001,1)=0,N($E368),INDEX(Movimientos!$K$2:$K$1001,MATCH($A368&amp;"|"&amp;COUNTIFS(Movimientos!$B$2:$B$1001,$A368,Movimientos!$N$2:$N$1001,1),Movimientos!$P$2:$P$1001,0))))</f>
        <v/>
      </c>
      <c r="J368" s="10">
        <f>IF($B368="","",ROUND($H368*$I368,2))</f>
        <v/>
      </c>
      <c r="K368" s="11">
        <f>IF(OR($B368="",$G368=""),"",IF($H368&lt;=$G368,"Sí",""))</f>
        <v/>
      </c>
    </row>
    <row r="369" ht="18" customHeight="1">
      <c r="A369" s="6" t="n"/>
      <c r="B369" s="6" t="n"/>
      <c r="C369" s="6" t="n"/>
      <c r="D369" s="7" t="n"/>
      <c r="E369" s="7" t="n"/>
      <c r="F369" s="8" t="n"/>
      <c r="G369" s="8" t="n"/>
      <c r="H369" s="9">
        <f>IF($B369="","",N($F369)+SUMIF(Movimientos!$B$2:$B$1001,$A369,Movimientos!$I$2:$I$1001))</f>
        <v/>
      </c>
      <c r="I369" s="10">
        <f>IF($B369="","",IF(COUNTIFS(Movimientos!$B$2:$B$1001,$A369,Movimientos!$N$2:$N$1001,1)=0,N($E369),INDEX(Movimientos!$K$2:$K$1001,MATCH($A369&amp;"|"&amp;COUNTIFS(Movimientos!$B$2:$B$1001,$A369,Movimientos!$N$2:$N$1001,1),Movimientos!$P$2:$P$1001,0))))</f>
        <v/>
      </c>
      <c r="J369" s="10">
        <f>IF($B369="","",ROUND($H369*$I369,2))</f>
        <v/>
      </c>
      <c r="K369" s="11">
        <f>IF(OR($B369="",$G369=""),"",IF($H369&lt;=$G369,"Sí",""))</f>
        <v/>
      </c>
    </row>
    <row r="370" ht="18" customHeight="1">
      <c r="A370" s="6" t="n"/>
      <c r="B370" s="6" t="n"/>
      <c r="C370" s="6" t="n"/>
      <c r="D370" s="7" t="n"/>
      <c r="E370" s="7" t="n"/>
      <c r="F370" s="8" t="n"/>
      <c r="G370" s="8" t="n"/>
      <c r="H370" s="9">
        <f>IF($B370="","",N($F370)+SUMIF(Movimientos!$B$2:$B$1001,$A370,Movimientos!$I$2:$I$1001))</f>
        <v/>
      </c>
      <c r="I370" s="10">
        <f>IF($B370="","",IF(COUNTIFS(Movimientos!$B$2:$B$1001,$A370,Movimientos!$N$2:$N$1001,1)=0,N($E370),INDEX(Movimientos!$K$2:$K$1001,MATCH($A370&amp;"|"&amp;COUNTIFS(Movimientos!$B$2:$B$1001,$A370,Movimientos!$N$2:$N$1001,1),Movimientos!$P$2:$P$1001,0))))</f>
        <v/>
      </c>
      <c r="J370" s="10">
        <f>IF($B370="","",ROUND($H370*$I370,2))</f>
        <v/>
      </c>
      <c r="K370" s="11">
        <f>IF(OR($B370="",$G370=""),"",IF($H370&lt;=$G370,"Sí",""))</f>
        <v/>
      </c>
    </row>
    <row r="371" ht="18" customHeight="1">
      <c r="A371" s="6" t="n"/>
      <c r="B371" s="6" t="n"/>
      <c r="C371" s="6" t="n"/>
      <c r="D371" s="7" t="n"/>
      <c r="E371" s="7" t="n"/>
      <c r="F371" s="8" t="n"/>
      <c r="G371" s="8" t="n"/>
      <c r="H371" s="9">
        <f>IF($B371="","",N($F371)+SUMIF(Movimientos!$B$2:$B$1001,$A371,Movimientos!$I$2:$I$1001))</f>
        <v/>
      </c>
      <c r="I371" s="10">
        <f>IF($B371="","",IF(COUNTIFS(Movimientos!$B$2:$B$1001,$A371,Movimientos!$N$2:$N$1001,1)=0,N($E371),INDEX(Movimientos!$K$2:$K$1001,MATCH($A371&amp;"|"&amp;COUNTIFS(Movimientos!$B$2:$B$1001,$A371,Movimientos!$N$2:$N$1001,1),Movimientos!$P$2:$P$1001,0))))</f>
        <v/>
      </c>
      <c r="J371" s="10">
        <f>IF($B371="","",ROUND($H371*$I371,2))</f>
        <v/>
      </c>
      <c r="K371" s="11">
        <f>IF(OR($B371="",$G371=""),"",IF($H371&lt;=$G371,"Sí",""))</f>
        <v/>
      </c>
    </row>
    <row r="372" ht="18" customHeight="1">
      <c r="A372" s="6" t="n"/>
      <c r="B372" s="6" t="n"/>
      <c r="C372" s="6" t="n"/>
      <c r="D372" s="7" t="n"/>
      <c r="E372" s="7" t="n"/>
      <c r="F372" s="8" t="n"/>
      <c r="G372" s="8" t="n"/>
      <c r="H372" s="9">
        <f>IF($B372="","",N($F372)+SUMIF(Movimientos!$B$2:$B$1001,$A372,Movimientos!$I$2:$I$1001))</f>
        <v/>
      </c>
      <c r="I372" s="10">
        <f>IF($B372="","",IF(COUNTIFS(Movimientos!$B$2:$B$1001,$A372,Movimientos!$N$2:$N$1001,1)=0,N($E372),INDEX(Movimientos!$K$2:$K$1001,MATCH($A372&amp;"|"&amp;COUNTIFS(Movimientos!$B$2:$B$1001,$A372,Movimientos!$N$2:$N$1001,1),Movimientos!$P$2:$P$1001,0))))</f>
        <v/>
      </c>
      <c r="J372" s="10">
        <f>IF($B372="","",ROUND($H372*$I372,2))</f>
        <v/>
      </c>
      <c r="K372" s="11">
        <f>IF(OR($B372="",$G372=""),"",IF($H372&lt;=$G372,"Sí",""))</f>
        <v/>
      </c>
    </row>
    <row r="373" ht="18" customHeight="1">
      <c r="A373" s="6" t="n"/>
      <c r="B373" s="6" t="n"/>
      <c r="C373" s="6" t="n"/>
      <c r="D373" s="7" t="n"/>
      <c r="E373" s="7" t="n"/>
      <c r="F373" s="8" t="n"/>
      <c r="G373" s="8" t="n"/>
      <c r="H373" s="9">
        <f>IF($B373="","",N($F373)+SUMIF(Movimientos!$B$2:$B$1001,$A373,Movimientos!$I$2:$I$1001))</f>
        <v/>
      </c>
      <c r="I373" s="10">
        <f>IF($B373="","",IF(COUNTIFS(Movimientos!$B$2:$B$1001,$A373,Movimientos!$N$2:$N$1001,1)=0,N($E373),INDEX(Movimientos!$K$2:$K$1001,MATCH($A373&amp;"|"&amp;COUNTIFS(Movimientos!$B$2:$B$1001,$A373,Movimientos!$N$2:$N$1001,1),Movimientos!$P$2:$P$1001,0))))</f>
        <v/>
      </c>
      <c r="J373" s="10">
        <f>IF($B373="","",ROUND($H373*$I373,2))</f>
        <v/>
      </c>
      <c r="K373" s="11">
        <f>IF(OR($B373="",$G373=""),"",IF($H373&lt;=$G373,"Sí",""))</f>
        <v/>
      </c>
    </row>
    <row r="374" ht="18" customHeight="1">
      <c r="A374" s="6" t="n"/>
      <c r="B374" s="6" t="n"/>
      <c r="C374" s="6" t="n"/>
      <c r="D374" s="7" t="n"/>
      <c r="E374" s="7" t="n"/>
      <c r="F374" s="8" t="n"/>
      <c r="G374" s="8" t="n"/>
      <c r="H374" s="9">
        <f>IF($B374="","",N($F374)+SUMIF(Movimientos!$B$2:$B$1001,$A374,Movimientos!$I$2:$I$1001))</f>
        <v/>
      </c>
      <c r="I374" s="10">
        <f>IF($B374="","",IF(COUNTIFS(Movimientos!$B$2:$B$1001,$A374,Movimientos!$N$2:$N$1001,1)=0,N($E374),INDEX(Movimientos!$K$2:$K$1001,MATCH($A374&amp;"|"&amp;COUNTIFS(Movimientos!$B$2:$B$1001,$A374,Movimientos!$N$2:$N$1001,1),Movimientos!$P$2:$P$1001,0))))</f>
        <v/>
      </c>
      <c r="J374" s="10">
        <f>IF($B374="","",ROUND($H374*$I374,2))</f>
        <v/>
      </c>
      <c r="K374" s="11">
        <f>IF(OR($B374="",$G374=""),"",IF($H374&lt;=$G374,"Sí",""))</f>
        <v/>
      </c>
    </row>
    <row r="375" ht="18" customHeight="1">
      <c r="A375" s="6" t="n"/>
      <c r="B375" s="6" t="n"/>
      <c r="C375" s="6" t="n"/>
      <c r="D375" s="7" t="n"/>
      <c r="E375" s="7" t="n"/>
      <c r="F375" s="8" t="n"/>
      <c r="G375" s="8" t="n"/>
      <c r="H375" s="9">
        <f>IF($B375="","",N($F375)+SUMIF(Movimientos!$B$2:$B$1001,$A375,Movimientos!$I$2:$I$1001))</f>
        <v/>
      </c>
      <c r="I375" s="10">
        <f>IF($B375="","",IF(COUNTIFS(Movimientos!$B$2:$B$1001,$A375,Movimientos!$N$2:$N$1001,1)=0,N($E375),INDEX(Movimientos!$K$2:$K$1001,MATCH($A375&amp;"|"&amp;COUNTIFS(Movimientos!$B$2:$B$1001,$A375,Movimientos!$N$2:$N$1001,1),Movimientos!$P$2:$P$1001,0))))</f>
        <v/>
      </c>
      <c r="J375" s="10">
        <f>IF($B375="","",ROUND($H375*$I375,2))</f>
        <v/>
      </c>
      <c r="K375" s="11">
        <f>IF(OR($B375="",$G375=""),"",IF($H375&lt;=$G375,"Sí",""))</f>
        <v/>
      </c>
    </row>
    <row r="376" ht="18" customHeight="1">
      <c r="A376" s="6" t="n"/>
      <c r="B376" s="6" t="n"/>
      <c r="C376" s="6" t="n"/>
      <c r="D376" s="7" t="n"/>
      <c r="E376" s="7" t="n"/>
      <c r="F376" s="8" t="n"/>
      <c r="G376" s="8" t="n"/>
      <c r="H376" s="9">
        <f>IF($B376="","",N($F376)+SUMIF(Movimientos!$B$2:$B$1001,$A376,Movimientos!$I$2:$I$1001))</f>
        <v/>
      </c>
      <c r="I376" s="10">
        <f>IF($B376="","",IF(COUNTIFS(Movimientos!$B$2:$B$1001,$A376,Movimientos!$N$2:$N$1001,1)=0,N($E376),INDEX(Movimientos!$K$2:$K$1001,MATCH($A376&amp;"|"&amp;COUNTIFS(Movimientos!$B$2:$B$1001,$A376,Movimientos!$N$2:$N$1001,1),Movimientos!$P$2:$P$1001,0))))</f>
        <v/>
      </c>
      <c r="J376" s="10">
        <f>IF($B376="","",ROUND($H376*$I376,2))</f>
        <v/>
      </c>
      <c r="K376" s="11">
        <f>IF(OR($B376="",$G376=""),"",IF($H376&lt;=$G376,"Sí",""))</f>
        <v/>
      </c>
    </row>
    <row r="377" ht="18" customHeight="1">
      <c r="A377" s="6" t="n"/>
      <c r="B377" s="6" t="n"/>
      <c r="C377" s="6" t="n"/>
      <c r="D377" s="7" t="n"/>
      <c r="E377" s="7" t="n"/>
      <c r="F377" s="8" t="n"/>
      <c r="G377" s="8" t="n"/>
      <c r="H377" s="9">
        <f>IF($B377="","",N($F377)+SUMIF(Movimientos!$B$2:$B$1001,$A377,Movimientos!$I$2:$I$1001))</f>
        <v/>
      </c>
      <c r="I377" s="10">
        <f>IF($B377="","",IF(COUNTIFS(Movimientos!$B$2:$B$1001,$A377,Movimientos!$N$2:$N$1001,1)=0,N($E377),INDEX(Movimientos!$K$2:$K$1001,MATCH($A377&amp;"|"&amp;COUNTIFS(Movimientos!$B$2:$B$1001,$A377,Movimientos!$N$2:$N$1001,1),Movimientos!$P$2:$P$1001,0))))</f>
        <v/>
      </c>
      <c r="J377" s="10">
        <f>IF($B377="","",ROUND($H377*$I377,2))</f>
        <v/>
      </c>
      <c r="K377" s="11">
        <f>IF(OR($B377="",$G377=""),"",IF($H377&lt;=$G377,"Sí",""))</f>
        <v/>
      </c>
    </row>
    <row r="378" ht="18" customHeight="1">
      <c r="A378" s="6" t="n"/>
      <c r="B378" s="6" t="n"/>
      <c r="C378" s="6" t="n"/>
      <c r="D378" s="7" t="n"/>
      <c r="E378" s="7" t="n"/>
      <c r="F378" s="8" t="n"/>
      <c r="G378" s="8" t="n"/>
      <c r="H378" s="9">
        <f>IF($B378="","",N($F378)+SUMIF(Movimientos!$B$2:$B$1001,$A378,Movimientos!$I$2:$I$1001))</f>
        <v/>
      </c>
      <c r="I378" s="10">
        <f>IF($B378="","",IF(COUNTIFS(Movimientos!$B$2:$B$1001,$A378,Movimientos!$N$2:$N$1001,1)=0,N($E378),INDEX(Movimientos!$K$2:$K$1001,MATCH($A378&amp;"|"&amp;COUNTIFS(Movimientos!$B$2:$B$1001,$A378,Movimientos!$N$2:$N$1001,1),Movimientos!$P$2:$P$1001,0))))</f>
        <v/>
      </c>
      <c r="J378" s="10">
        <f>IF($B378="","",ROUND($H378*$I378,2))</f>
        <v/>
      </c>
      <c r="K378" s="11">
        <f>IF(OR($B378="",$G378=""),"",IF($H378&lt;=$G378,"Sí",""))</f>
        <v/>
      </c>
    </row>
    <row r="379" ht="18" customHeight="1">
      <c r="A379" s="6" t="n"/>
      <c r="B379" s="6" t="n"/>
      <c r="C379" s="6" t="n"/>
      <c r="D379" s="7" t="n"/>
      <c r="E379" s="7" t="n"/>
      <c r="F379" s="8" t="n"/>
      <c r="G379" s="8" t="n"/>
      <c r="H379" s="9">
        <f>IF($B379="","",N($F379)+SUMIF(Movimientos!$B$2:$B$1001,$A379,Movimientos!$I$2:$I$1001))</f>
        <v/>
      </c>
      <c r="I379" s="10">
        <f>IF($B379="","",IF(COUNTIFS(Movimientos!$B$2:$B$1001,$A379,Movimientos!$N$2:$N$1001,1)=0,N($E379),INDEX(Movimientos!$K$2:$K$1001,MATCH($A379&amp;"|"&amp;COUNTIFS(Movimientos!$B$2:$B$1001,$A379,Movimientos!$N$2:$N$1001,1),Movimientos!$P$2:$P$1001,0))))</f>
        <v/>
      </c>
      <c r="J379" s="10">
        <f>IF($B379="","",ROUND($H379*$I379,2))</f>
        <v/>
      </c>
      <c r="K379" s="11">
        <f>IF(OR($B379="",$G379=""),"",IF($H379&lt;=$G379,"Sí",""))</f>
        <v/>
      </c>
    </row>
    <row r="380" ht="18" customHeight="1">
      <c r="A380" s="6" t="n"/>
      <c r="B380" s="6" t="n"/>
      <c r="C380" s="6" t="n"/>
      <c r="D380" s="7" t="n"/>
      <c r="E380" s="7" t="n"/>
      <c r="F380" s="8" t="n"/>
      <c r="G380" s="8" t="n"/>
      <c r="H380" s="9">
        <f>IF($B380="","",N($F380)+SUMIF(Movimientos!$B$2:$B$1001,$A380,Movimientos!$I$2:$I$1001))</f>
        <v/>
      </c>
      <c r="I380" s="10">
        <f>IF($B380="","",IF(COUNTIFS(Movimientos!$B$2:$B$1001,$A380,Movimientos!$N$2:$N$1001,1)=0,N($E380),INDEX(Movimientos!$K$2:$K$1001,MATCH($A380&amp;"|"&amp;COUNTIFS(Movimientos!$B$2:$B$1001,$A380,Movimientos!$N$2:$N$1001,1),Movimientos!$P$2:$P$1001,0))))</f>
        <v/>
      </c>
      <c r="J380" s="10">
        <f>IF($B380="","",ROUND($H380*$I380,2))</f>
        <v/>
      </c>
      <c r="K380" s="11">
        <f>IF(OR($B380="",$G380=""),"",IF($H380&lt;=$G380,"Sí",""))</f>
        <v/>
      </c>
    </row>
    <row r="381" ht="18" customHeight="1">
      <c r="A381" s="6" t="n"/>
      <c r="B381" s="6" t="n"/>
      <c r="C381" s="6" t="n"/>
      <c r="D381" s="7" t="n"/>
      <c r="E381" s="7" t="n"/>
      <c r="F381" s="8" t="n"/>
      <c r="G381" s="8" t="n"/>
      <c r="H381" s="9">
        <f>IF($B381="","",N($F381)+SUMIF(Movimientos!$B$2:$B$1001,$A381,Movimientos!$I$2:$I$1001))</f>
        <v/>
      </c>
      <c r="I381" s="10">
        <f>IF($B381="","",IF(COUNTIFS(Movimientos!$B$2:$B$1001,$A381,Movimientos!$N$2:$N$1001,1)=0,N($E381),INDEX(Movimientos!$K$2:$K$1001,MATCH($A381&amp;"|"&amp;COUNTIFS(Movimientos!$B$2:$B$1001,$A381,Movimientos!$N$2:$N$1001,1),Movimientos!$P$2:$P$1001,0))))</f>
        <v/>
      </c>
      <c r="J381" s="10">
        <f>IF($B381="","",ROUND($H381*$I381,2))</f>
        <v/>
      </c>
      <c r="K381" s="11">
        <f>IF(OR($B381="",$G381=""),"",IF($H381&lt;=$G381,"Sí",""))</f>
        <v/>
      </c>
    </row>
    <row r="382" ht="18" customHeight="1">
      <c r="A382" s="6" t="n"/>
      <c r="B382" s="6" t="n"/>
      <c r="C382" s="6" t="n"/>
      <c r="D382" s="7" t="n"/>
      <c r="E382" s="7" t="n"/>
      <c r="F382" s="8" t="n"/>
      <c r="G382" s="8" t="n"/>
      <c r="H382" s="9">
        <f>IF($B382="","",N($F382)+SUMIF(Movimientos!$B$2:$B$1001,$A382,Movimientos!$I$2:$I$1001))</f>
        <v/>
      </c>
      <c r="I382" s="10">
        <f>IF($B382="","",IF(COUNTIFS(Movimientos!$B$2:$B$1001,$A382,Movimientos!$N$2:$N$1001,1)=0,N($E382),INDEX(Movimientos!$K$2:$K$1001,MATCH($A382&amp;"|"&amp;COUNTIFS(Movimientos!$B$2:$B$1001,$A382,Movimientos!$N$2:$N$1001,1),Movimientos!$P$2:$P$1001,0))))</f>
        <v/>
      </c>
      <c r="J382" s="10">
        <f>IF($B382="","",ROUND($H382*$I382,2))</f>
        <v/>
      </c>
      <c r="K382" s="11">
        <f>IF(OR($B382="",$G382=""),"",IF($H382&lt;=$G382,"Sí",""))</f>
        <v/>
      </c>
    </row>
    <row r="383" ht="18" customHeight="1">
      <c r="A383" s="6" t="n"/>
      <c r="B383" s="6" t="n"/>
      <c r="C383" s="6" t="n"/>
      <c r="D383" s="7" t="n"/>
      <c r="E383" s="7" t="n"/>
      <c r="F383" s="8" t="n"/>
      <c r="G383" s="8" t="n"/>
      <c r="H383" s="9">
        <f>IF($B383="","",N($F383)+SUMIF(Movimientos!$B$2:$B$1001,$A383,Movimientos!$I$2:$I$1001))</f>
        <v/>
      </c>
      <c r="I383" s="10">
        <f>IF($B383="","",IF(COUNTIFS(Movimientos!$B$2:$B$1001,$A383,Movimientos!$N$2:$N$1001,1)=0,N($E383),INDEX(Movimientos!$K$2:$K$1001,MATCH($A383&amp;"|"&amp;COUNTIFS(Movimientos!$B$2:$B$1001,$A383,Movimientos!$N$2:$N$1001,1),Movimientos!$P$2:$P$1001,0))))</f>
        <v/>
      </c>
      <c r="J383" s="10">
        <f>IF($B383="","",ROUND($H383*$I383,2))</f>
        <v/>
      </c>
      <c r="K383" s="11">
        <f>IF(OR($B383="",$G383=""),"",IF($H383&lt;=$G383,"Sí",""))</f>
        <v/>
      </c>
    </row>
    <row r="384" ht="18" customHeight="1">
      <c r="A384" s="6" t="n"/>
      <c r="B384" s="6" t="n"/>
      <c r="C384" s="6" t="n"/>
      <c r="D384" s="7" t="n"/>
      <c r="E384" s="7" t="n"/>
      <c r="F384" s="8" t="n"/>
      <c r="G384" s="8" t="n"/>
      <c r="H384" s="9">
        <f>IF($B384="","",N($F384)+SUMIF(Movimientos!$B$2:$B$1001,$A384,Movimientos!$I$2:$I$1001))</f>
        <v/>
      </c>
      <c r="I384" s="10">
        <f>IF($B384="","",IF(COUNTIFS(Movimientos!$B$2:$B$1001,$A384,Movimientos!$N$2:$N$1001,1)=0,N($E384),INDEX(Movimientos!$K$2:$K$1001,MATCH($A384&amp;"|"&amp;COUNTIFS(Movimientos!$B$2:$B$1001,$A384,Movimientos!$N$2:$N$1001,1),Movimientos!$P$2:$P$1001,0))))</f>
        <v/>
      </c>
      <c r="J384" s="10">
        <f>IF($B384="","",ROUND($H384*$I384,2))</f>
        <v/>
      </c>
      <c r="K384" s="11">
        <f>IF(OR($B384="",$G384=""),"",IF($H384&lt;=$G384,"Sí",""))</f>
        <v/>
      </c>
    </row>
    <row r="385" ht="18" customHeight="1">
      <c r="A385" s="6" t="n"/>
      <c r="B385" s="6" t="n"/>
      <c r="C385" s="6" t="n"/>
      <c r="D385" s="7" t="n"/>
      <c r="E385" s="7" t="n"/>
      <c r="F385" s="8" t="n"/>
      <c r="G385" s="8" t="n"/>
      <c r="H385" s="9">
        <f>IF($B385="","",N($F385)+SUMIF(Movimientos!$B$2:$B$1001,$A385,Movimientos!$I$2:$I$1001))</f>
        <v/>
      </c>
      <c r="I385" s="10">
        <f>IF($B385="","",IF(COUNTIFS(Movimientos!$B$2:$B$1001,$A385,Movimientos!$N$2:$N$1001,1)=0,N($E385),INDEX(Movimientos!$K$2:$K$1001,MATCH($A385&amp;"|"&amp;COUNTIFS(Movimientos!$B$2:$B$1001,$A385,Movimientos!$N$2:$N$1001,1),Movimientos!$P$2:$P$1001,0))))</f>
        <v/>
      </c>
      <c r="J385" s="10">
        <f>IF($B385="","",ROUND($H385*$I385,2))</f>
        <v/>
      </c>
      <c r="K385" s="11">
        <f>IF(OR($B385="",$G385=""),"",IF($H385&lt;=$G385,"Sí",""))</f>
        <v/>
      </c>
    </row>
    <row r="386" ht="18" customHeight="1">
      <c r="A386" s="6" t="n"/>
      <c r="B386" s="6" t="n"/>
      <c r="C386" s="6" t="n"/>
      <c r="D386" s="7" t="n"/>
      <c r="E386" s="7" t="n"/>
      <c r="F386" s="8" t="n"/>
      <c r="G386" s="8" t="n"/>
      <c r="H386" s="9">
        <f>IF($B386="","",N($F386)+SUMIF(Movimientos!$B$2:$B$1001,$A386,Movimientos!$I$2:$I$1001))</f>
        <v/>
      </c>
      <c r="I386" s="10">
        <f>IF($B386="","",IF(COUNTIFS(Movimientos!$B$2:$B$1001,$A386,Movimientos!$N$2:$N$1001,1)=0,N($E386),INDEX(Movimientos!$K$2:$K$1001,MATCH($A386&amp;"|"&amp;COUNTIFS(Movimientos!$B$2:$B$1001,$A386,Movimientos!$N$2:$N$1001,1),Movimientos!$P$2:$P$1001,0))))</f>
        <v/>
      </c>
      <c r="J386" s="10">
        <f>IF($B386="","",ROUND($H386*$I386,2))</f>
        <v/>
      </c>
      <c r="K386" s="11">
        <f>IF(OR($B386="",$G386=""),"",IF($H386&lt;=$G386,"Sí",""))</f>
        <v/>
      </c>
    </row>
    <row r="387" ht="18" customHeight="1">
      <c r="A387" s="6" t="n"/>
      <c r="B387" s="6" t="n"/>
      <c r="C387" s="6" t="n"/>
      <c r="D387" s="7" t="n"/>
      <c r="E387" s="7" t="n"/>
      <c r="F387" s="8" t="n"/>
      <c r="G387" s="8" t="n"/>
      <c r="H387" s="9">
        <f>IF($B387="","",N($F387)+SUMIF(Movimientos!$B$2:$B$1001,$A387,Movimientos!$I$2:$I$1001))</f>
        <v/>
      </c>
      <c r="I387" s="10">
        <f>IF($B387="","",IF(COUNTIFS(Movimientos!$B$2:$B$1001,$A387,Movimientos!$N$2:$N$1001,1)=0,N($E387),INDEX(Movimientos!$K$2:$K$1001,MATCH($A387&amp;"|"&amp;COUNTIFS(Movimientos!$B$2:$B$1001,$A387,Movimientos!$N$2:$N$1001,1),Movimientos!$P$2:$P$1001,0))))</f>
        <v/>
      </c>
      <c r="J387" s="10">
        <f>IF($B387="","",ROUND($H387*$I387,2))</f>
        <v/>
      </c>
      <c r="K387" s="11">
        <f>IF(OR($B387="",$G387=""),"",IF($H387&lt;=$G387,"Sí",""))</f>
        <v/>
      </c>
    </row>
    <row r="388" ht="18" customHeight="1">
      <c r="A388" s="6" t="n"/>
      <c r="B388" s="6" t="n"/>
      <c r="C388" s="6" t="n"/>
      <c r="D388" s="7" t="n"/>
      <c r="E388" s="7" t="n"/>
      <c r="F388" s="8" t="n"/>
      <c r="G388" s="8" t="n"/>
      <c r="H388" s="9">
        <f>IF($B388="","",N($F388)+SUMIF(Movimientos!$B$2:$B$1001,$A388,Movimientos!$I$2:$I$1001))</f>
        <v/>
      </c>
      <c r="I388" s="10">
        <f>IF($B388="","",IF(COUNTIFS(Movimientos!$B$2:$B$1001,$A388,Movimientos!$N$2:$N$1001,1)=0,N($E388),INDEX(Movimientos!$K$2:$K$1001,MATCH($A388&amp;"|"&amp;COUNTIFS(Movimientos!$B$2:$B$1001,$A388,Movimientos!$N$2:$N$1001,1),Movimientos!$P$2:$P$1001,0))))</f>
        <v/>
      </c>
      <c r="J388" s="10">
        <f>IF($B388="","",ROUND($H388*$I388,2))</f>
        <v/>
      </c>
      <c r="K388" s="11">
        <f>IF(OR($B388="",$G388=""),"",IF($H388&lt;=$G388,"Sí",""))</f>
        <v/>
      </c>
    </row>
    <row r="389" ht="18" customHeight="1">
      <c r="A389" s="6" t="n"/>
      <c r="B389" s="6" t="n"/>
      <c r="C389" s="6" t="n"/>
      <c r="D389" s="7" t="n"/>
      <c r="E389" s="7" t="n"/>
      <c r="F389" s="8" t="n"/>
      <c r="G389" s="8" t="n"/>
      <c r="H389" s="9">
        <f>IF($B389="","",N($F389)+SUMIF(Movimientos!$B$2:$B$1001,$A389,Movimientos!$I$2:$I$1001))</f>
        <v/>
      </c>
      <c r="I389" s="10">
        <f>IF($B389="","",IF(COUNTIFS(Movimientos!$B$2:$B$1001,$A389,Movimientos!$N$2:$N$1001,1)=0,N($E389),INDEX(Movimientos!$K$2:$K$1001,MATCH($A389&amp;"|"&amp;COUNTIFS(Movimientos!$B$2:$B$1001,$A389,Movimientos!$N$2:$N$1001,1),Movimientos!$P$2:$P$1001,0))))</f>
        <v/>
      </c>
      <c r="J389" s="10">
        <f>IF($B389="","",ROUND($H389*$I389,2))</f>
        <v/>
      </c>
      <c r="K389" s="11">
        <f>IF(OR($B389="",$G389=""),"",IF($H389&lt;=$G389,"Sí",""))</f>
        <v/>
      </c>
    </row>
    <row r="390" ht="18" customHeight="1">
      <c r="A390" s="6" t="n"/>
      <c r="B390" s="6" t="n"/>
      <c r="C390" s="6" t="n"/>
      <c r="D390" s="7" t="n"/>
      <c r="E390" s="7" t="n"/>
      <c r="F390" s="8" t="n"/>
      <c r="G390" s="8" t="n"/>
      <c r="H390" s="9">
        <f>IF($B390="","",N($F390)+SUMIF(Movimientos!$B$2:$B$1001,$A390,Movimientos!$I$2:$I$1001))</f>
        <v/>
      </c>
      <c r="I390" s="10">
        <f>IF($B390="","",IF(COUNTIFS(Movimientos!$B$2:$B$1001,$A390,Movimientos!$N$2:$N$1001,1)=0,N($E390),INDEX(Movimientos!$K$2:$K$1001,MATCH($A390&amp;"|"&amp;COUNTIFS(Movimientos!$B$2:$B$1001,$A390,Movimientos!$N$2:$N$1001,1),Movimientos!$P$2:$P$1001,0))))</f>
        <v/>
      </c>
      <c r="J390" s="10">
        <f>IF($B390="","",ROUND($H390*$I390,2))</f>
        <v/>
      </c>
      <c r="K390" s="11">
        <f>IF(OR($B390="",$G390=""),"",IF($H390&lt;=$G390,"Sí",""))</f>
        <v/>
      </c>
    </row>
    <row r="391" ht="18" customHeight="1">
      <c r="A391" s="6" t="n"/>
      <c r="B391" s="6" t="n"/>
      <c r="C391" s="6" t="n"/>
      <c r="D391" s="7" t="n"/>
      <c r="E391" s="7" t="n"/>
      <c r="F391" s="8" t="n"/>
      <c r="G391" s="8" t="n"/>
      <c r="H391" s="9">
        <f>IF($B391="","",N($F391)+SUMIF(Movimientos!$B$2:$B$1001,$A391,Movimientos!$I$2:$I$1001))</f>
        <v/>
      </c>
      <c r="I391" s="10">
        <f>IF($B391="","",IF(COUNTIFS(Movimientos!$B$2:$B$1001,$A391,Movimientos!$N$2:$N$1001,1)=0,N($E391),INDEX(Movimientos!$K$2:$K$1001,MATCH($A391&amp;"|"&amp;COUNTIFS(Movimientos!$B$2:$B$1001,$A391,Movimientos!$N$2:$N$1001,1),Movimientos!$P$2:$P$1001,0))))</f>
        <v/>
      </c>
      <c r="J391" s="10">
        <f>IF($B391="","",ROUND($H391*$I391,2))</f>
        <v/>
      </c>
      <c r="K391" s="11">
        <f>IF(OR($B391="",$G391=""),"",IF($H391&lt;=$G391,"Sí",""))</f>
        <v/>
      </c>
    </row>
    <row r="392" ht="18" customHeight="1">
      <c r="A392" s="6" t="n"/>
      <c r="B392" s="6" t="n"/>
      <c r="C392" s="6" t="n"/>
      <c r="D392" s="7" t="n"/>
      <c r="E392" s="7" t="n"/>
      <c r="F392" s="8" t="n"/>
      <c r="G392" s="8" t="n"/>
      <c r="H392" s="9">
        <f>IF($B392="","",N($F392)+SUMIF(Movimientos!$B$2:$B$1001,$A392,Movimientos!$I$2:$I$1001))</f>
        <v/>
      </c>
      <c r="I392" s="10">
        <f>IF($B392="","",IF(COUNTIFS(Movimientos!$B$2:$B$1001,$A392,Movimientos!$N$2:$N$1001,1)=0,N($E392),INDEX(Movimientos!$K$2:$K$1001,MATCH($A392&amp;"|"&amp;COUNTIFS(Movimientos!$B$2:$B$1001,$A392,Movimientos!$N$2:$N$1001,1),Movimientos!$P$2:$P$1001,0))))</f>
        <v/>
      </c>
      <c r="J392" s="10">
        <f>IF($B392="","",ROUND($H392*$I392,2))</f>
        <v/>
      </c>
      <c r="K392" s="11">
        <f>IF(OR($B392="",$G392=""),"",IF($H392&lt;=$G392,"Sí",""))</f>
        <v/>
      </c>
    </row>
    <row r="393" ht="18" customHeight="1">
      <c r="A393" s="6" t="n"/>
      <c r="B393" s="6" t="n"/>
      <c r="C393" s="6" t="n"/>
      <c r="D393" s="7" t="n"/>
      <c r="E393" s="7" t="n"/>
      <c r="F393" s="8" t="n"/>
      <c r="G393" s="8" t="n"/>
      <c r="H393" s="9">
        <f>IF($B393="","",N($F393)+SUMIF(Movimientos!$B$2:$B$1001,$A393,Movimientos!$I$2:$I$1001))</f>
        <v/>
      </c>
      <c r="I393" s="10">
        <f>IF($B393="","",IF(COUNTIFS(Movimientos!$B$2:$B$1001,$A393,Movimientos!$N$2:$N$1001,1)=0,N($E393),INDEX(Movimientos!$K$2:$K$1001,MATCH($A393&amp;"|"&amp;COUNTIFS(Movimientos!$B$2:$B$1001,$A393,Movimientos!$N$2:$N$1001,1),Movimientos!$P$2:$P$1001,0))))</f>
        <v/>
      </c>
      <c r="J393" s="10">
        <f>IF($B393="","",ROUND($H393*$I393,2))</f>
        <v/>
      </c>
      <c r="K393" s="11">
        <f>IF(OR($B393="",$G393=""),"",IF($H393&lt;=$G393,"Sí",""))</f>
        <v/>
      </c>
    </row>
    <row r="394" ht="18" customHeight="1">
      <c r="A394" s="6" t="n"/>
      <c r="B394" s="6" t="n"/>
      <c r="C394" s="6" t="n"/>
      <c r="D394" s="7" t="n"/>
      <c r="E394" s="7" t="n"/>
      <c r="F394" s="8" t="n"/>
      <c r="G394" s="8" t="n"/>
      <c r="H394" s="9">
        <f>IF($B394="","",N($F394)+SUMIF(Movimientos!$B$2:$B$1001,$A394,Movimientos!$I$2:$I$1001))</f>
        <v/>
      </c>
      <c r="I394" s="10">
        <f>IF($B394="","",IF(COUNTIFS(Movimientos!$B$2:$B$1001,$A394,Movimientos!$N$2:$N$1001,1)=0,N($E394),INDEX(Movimientos!$K$2:$K$1001,MATCH($A394&amp;"|"&amp;COUNTIFS(Movimientos!$B$2:$B$1001,$A394,Movimientos!$N$2:$N$1001,1),Movimientos!$P$2:$P$1001,0))))</f>
        <v/>
      </c>
      <c r="J394" s="10">
        <f>IF($B394="","",ROUND($H394*$I394,2))</f>
        <v/>
      </c>
      <c r="K394" s="11">
        <f>IF(OR($B394="",$G394=""),"",IF($H394&lt;=$G394,"Sí",""))</f>
        <v/>
      </c>
    </row>
    <row r="395" ht="18" customHeight="1">
      <c r="A395" s="6" t="n"/>
      <c r="B395" s="6" t="n"/>
      <c r="C395" s="6" t="n"/>
      <c r="D395" s="7" t="n"/>
      <c r="E395" s="7" t="n"/>
      <c r="F395" s="8" t="n"/>
      <c r="G395" s="8" t="n"/>
      <c r="H395" s="9">
        <f>IF($B395="","",N($F395)+SUMIF(Movimientos!$B$2:$B$1001,$A395,Movimientos!$I$2:$I$1001))</f>
        <v/>
      </c>
      <c r="I395" s="10">
        <f>IF($B395="","",IF(COUNTIFS(Movimientos!$B$2:$B$1001,$A395,Movimientos!$N$2:$N$1001,1)=0,N($E395),INDEX(Movimientos!$K$2:$K$1001,MATCH($A395&amp;"|"&amp;COUNTIFS(Movimientos!$B$2:$B$1001,$A395,Movimientos!$N$2:$N$1001,1),Movimientos!$P$2:$P$1001,0))))</f>
        <v/>
      </c>
      <c r="J395" s="10">
        <f>IF($B395="","",ROUND($H395*$I395,2))</f>
        <v/>
      </c>
      <c r="K395" s="11">
        <f>IF(OR($B395="",$G395=""),"",IF($H395&lt;=$G395,"Sí",""))</f>
        <v/>
      </c>
    </row>
    <row r="396" ht="18" customHeight="1">
      <c r="A396" s="6" t="n"/>
      <c r="B396" s="6" t="n"/>
      <c r="C396" s="6" t="n"/>
      <c r="D396" s="7" t="n"/>
      <c r="E396" s="7" t="n"/>
      <c r="F396" s="8" t="n"/>
      <c r="G396" s="8" t="n"/>
      <c r="H396" s="9">
        <f>IF($B396="","",N($F396)+SUMIF(Movimientos!$B$2:$B$1001,$A396,Movimientos!$I$2:$I$1001))</f>
        <v/>
      </c>
      <c r="I396" s="10">
        <f>IF($B396="","",IF(COUNTIFS(Movimientos!$B$2:$B$1001,$A396,Movimientos!$N$2:$N$1001,1)=0,N($E396),INDEX(Movimientos!$K$2:$K$1001,MATCH($A396&amp;"|"&amp;COUNTIFS(Movimientos!$B$2:$B$1001,$A396,Movimientos!$N$2:$N$1001,1),Movimientos!$P$2:$P$1001,0))))</f>
        <v/>
      </c>
      <c r="J396" s="10">
        <f>IF($B396="","",ROUND($H396*$I396,2))</f>
        <v/>
      </c>
      <c r="K396" s="11">
        <f>IF(OR($B396="",$G396=""),"",IF($H396&lt;=$G396,"Sí",""))</f>
        <v/>
      </c>
    </row>
    <row r="397" ht="18" customHeight="1">
      <c r="A397" s="6" t="n"/>
      <c r="B397" s="6" t="n"/>
      <c r="C397" s="6" t="n"/>
      <c r="D397" s="7" t="n"/>
      <c r="E397" s="7" t="n"/>
      <c r="F397" s="8" t="n"/>
      <c r="G397" s="8" t="n"/>
      <c r="H397" s="9">
        <f>IF($B397="","",N($F397)+SUMIF(Movimientos!$B$2:$B$1001,$A397,Movimientos!$I$2:$I$1001))</f>
        <v/>
      </c>
      <c r="I397" s="10">
        <f>IF($B397="","",IF(COUNTIFS(Movimientos!$B$2:$B$1001,$A397,Movimientos!$N$2:$N$1001,1)=0,N($E397),INDEX(Movimientos!$K$2:$K$1001,MATCH($A397&amp;"|"&amp;COUNTIFS(Movimientos!$B$2:$B$1001,$A397,Movimientos!$N$2:$N$1001,1),Movimientos!$P$2:$P$1001,0))))</f>
        <v/>
      </c>
      <c r="J397" s="10">
        <f>IF($B397="","",ROUND($H397*$I397,2))</f>
        <v/>
      </c>
      <c r="K397" s="11">
        <f>IF(OR($B397="",$G397=""),"",IF($H397&lt;=$G397,"Sí",""))</f>
        <v/>
      </c>
    </row>
    <row r="398" ht="18" customHeight="1">
      <c r="A398" s="6" t="n"/>
      <c r="B398" s="6" t="n"/>
      <c r="C398" s="6" t="n"/>
      <c r="D398" s="7" t="n"/>
      <c r="E398" s="7" t="n"/>
      <c r="F398" s="8" t="n"/>
      <c r="G398" s="8" t="n"/>
      <c r="H398" s="9">
        <f>IF($B398="","",N($F398)+SUMIF(Movimientos!$B$2:$B$1001,$A398,Movimientos!$I$2:$I$1001))</f>
        <v/>
      </c>
      <c r="I398" s="10">
        <f>IF($B398="","",IF(COUNTIFS(Movimientos!$B$2:$B$1001,$A398,Movimientos!$N$2:$N$1001,1)=0,N($E398),INDEX(Movimientos!$K$2:$K$1001,MATCH($A398&amp;"|"&amp;COUNTIFS(Movimientos!$B$2:$B$1001,$A398,Movimientos!$N$2:$N$1001,1),Movimientos!$P$2:$P$1001,0))))</f>
        <v/>
      </c>
      <c r="J398" s="10">
        <f>IF($B398="","",ROUND($H398*$I398,2))</f>
        <v/>
      </c>
      <c r="K398" s="11">
        <f>IF(OR($B398="",$G398=""),"",IF($H398&lt;=$G398,"Sí",""))</f>
        <v/>
      </c>
    </row>
    <row r="399" ht="18" customHeight="1">
      <c r="A399" s="6" t="n"/>
      <c r="B399" s="6" t="n"/>
      <c r="C399" s="6" t="n"/>
      <c r="D399" s="7" t="n"/>
      <c r="E399" s="7" t="n"/>
      <c r="F399" s="8" t="n"/>
      <c r="G399" s="8" t="n"/>
      <c r="H399" s="9">
        <f>IF($B399="","",N($F399)+SUMIF(Movimientos!$B$2:$B$1001,$A399,Movimientos!$I$2:$I$1001))</f>
        <v/>
      </c>
      <c r="I399" s="10">
        <f>IF($B399="","",IF(COUNTIFS(Movimientos!$B$2:$B$1001,$A399,Movimientos!$N$2:$N$1001,1)=0,N($E399),INDEX(Movimientos!$K$2:$K$1001,MATCH($A399&amp;"|"&amp;COUNTIFS(Movimientos!$B$2:$B$1001,$A399,Movimientos!$N$2:$N$1001,1),Movimientos!$P$2:$P$1001,0))))</f>
        <v/>
      </c>
      <c r="J399" s="10">
        <f>IF($B399="","",ROUND($H399*$I399,2))</f>
        <v/>
      </c>
      <c r="K399" s="11">
        <f>IF(OR($B399="",$G399=""),"",IF($H399&lt;=$G399,"Sí",""))</f>
        <v/>
      </c>
    </row>
    <row r="400" ht="18" customHeight="1">
      <c r="A400" s="6" t="n"/>
      <c r="B400" s="6" t="n"/>
      <c r="C400" s="6" t="n"/>
      <c r="D400" s="7" t="n"/>
      <c r="E400" s="7" t="n"/>
      <c r="F400" s="8" t="n"/>
      <c r="G400" s="8" t="n"/>
      <c r="H400" s="9">
        <f>IF($B400="","",N($F400)+SUMIF(Movimientos!$B$2:$B$1001,$A400,Movimientos!$I$2:$I$1001))</f>
        <v/>
      </c>
      <c r="I400" s="10">
        <f>IF($B400="","",IF(COUNTIFS(Movimientos!$B$2:$B$1001,$A400,Movimientos!$N$2:$N$1001,1)=0,N($E400),INDEX(Movimientos!$K$2:$K$1001,MATCH($A400&amp;"|"&amp;COUNTIFS(Movimientos!$B$2:$B$1001,$A400,Movimientos!$N$2:$N$1001,1),Movimientos!$P$2:$P$1001,0))))</f>
        <v/>
      </c>
      <c r="J400" s="10">
        <f>IF($B400="","",ROUND($H400*$I400,2))</f>
        <v/>
      </c>
      <c r="K400" s="11">
        <f>IF(OR($B400="",$G400=""),"",IF($H400&lt;=$G400,"Sí",""))</f>
        <v/>
      </c>
    </row>
    <row r="401" ht="18" customHeight="1">
      <c r="A401" s="6" t="n"/>
      <c r="B401" s="6" t="n"/>
      <c r="C401" s="6" t="n"/>
      <c r="D401" s="7" t="n"/>
      <c r="E401" s="7" t="n"/>
      <c r="F401" s="8" t="n"/>
      <c r="G401" s="8" t="n"/>
      <c r="H401" s="9">
        <f>IF($B401="","",N($F401)+SUMIF(Movimientos!$B$2:$B$1001,$A401,Movimientos!$I$2:$I$1001))</f>
        <v/>
      </c>
      <c r="I401" s="10">
        <f>IF($B401="","",IF(COUNTIFS(Movimientos!$B$2:$B$1001,$A401,Movimientos!$N$2:$N$1001,1)=0,N($E401),INDEX(Movimientos!$K$2:$K$1001,MATCH($A401&amp;"|"&amp;COUNTIFS(Movimientos!$B$2:$B$1001,$A401,Movimientos!$N$2:$N$1001,1),Movimientos!$P$2:$P$1001,0))))</f>
        <v/>
      </c>
      <c r="J401" s="10">
        <f>IF($B401="","",ROUND($H401*$I401,2))</f>
        <v/>
      </c>
      <c r="K401" s="11">
        <f>IF(OR($B401="",$G401=""),"",IF($H401&lt;=$G401,"Sí",""))</f>
        <v/>
      </c>
    </row>
    <row r="402" ht="18" customHeight="1">
      <c r="A402" s="6" t="n"/>
      <c r="B402" s="6" t="n"/>
      <c r="C402" s="6" t="n"/>
      <c r="D402" s="7" t="n"/>
      <c r="E402" s="7" t="n"/>
      <c r="F402" s="8" t="n"/>
      <c r="G402" s="8" t="n"/>
      <c r="H402" s="9">
        <f>IF($B402="","",N($F402)+SUMIF(Movimientos!$B$2:$B$1001,$A402,Movimientos!$I$2:$I$1001))</f>
        <v/>
      </c>
      <c r="I402" s="10">
        <f>IF($B402="","",IF(COUNTIFS(Movimientos!$B$2:$B$1001,$A402,Movimientos!$N$2:$N$1001,1)=0,N($E402),INDEX(Movimientos!$K$2:$K$1001,MATCH($A402&amp;"|"&amp;COUNTIFS(Movimientos!$B$2:$B$1001,$A402,Movimientos!$N$2:$N$1001,1),Movimientos!$P$2:$P$1001,0))))</f>
        <v/>
      </c>
      <c r="J402" s="10">
        <f>IF($B402="","",ROUND($H402*$I402,2))</f>
        <v/>
      </c>
      <c r="K402" s="11">
        <f>IF(OR($B402="",$G402=""),"",IF($H402&lt;=$G402,"Sí",""))</f>
        <v/>
      </c>
    </row>
    <row r="403" ht="18" customHeight="1">
      <c r="A403" s="6" t="n"/>
      <c r="B403" s="6" t="n"/>
      <c r="C403" s="6" t="n"/>
      <c r="D403" s="7" t="n"/>
      <c r="E403" s="7" t="n"/>
      <c r="F403" s="8" t="n"/>
      <c r="G403" s="8" t="n"/>
      <c r="H403" s="9">
        <f>IF($B403="","",N($F403)+SUMIF(Movimientos!$B$2:$B$1001,$A403,Movimientos!$I$2:$I$1001))</f>
        <v/>
      </c>
      <c r="I403" s="10">
        <f>IF($B403="","",IF(COUNTIFS(Movimientos!$B$2:$B$1001,$A403,Movimientos!$N$2:$N$1001,1)=0,N($E403),INDEX(Movimientos!$K$2:$K$1001,MATCH($A403&amp;"|"&amp;COUNTIFS(Movimientos!$B$2:$B$1001,$A403,Movimientos!$N$2:$N$1001,1),Movimientos!$P$2:$P$1001,0))))</f>
        <v/>
      </c>
      <c r="J403" s="10">
        <f>IF($B403="","",ROUND($H403*$I403,2))</f>
        <v/>
      </c>
      <c r="K403" s="11">
        <f>IF(OR($B403="",$G403=""),"",IF($H403&lt;=$G403,"Sí",""))</f>
        <v/>
      </c>
    </row>
    <row r="404" ht="18" customHeight="1">
      <c r="A404" s="6" t="n"/>
      <c r="B404" s="6" t="n"/>
      <c r="C404" s="6" t="n"/>
      <c r="D404" s="7" t="n"/>
      <c r="E404" s="7" t="n"/>
      <c r="F404" s="8" t="n"/>
      <c r="G404" s="8" t="n"/>
      <c r="H404" s="9">
        <f>IF($B404="","",N($F404)+SUMIF(Movimientos!$B$2:$B$1001,$A404,Movimientos!$I$2:$I$1001))</f>
        <v/>
      </c>
      <c r="I404" s="10">
        <f>IF($B404="","",IF(COUNTIFS(Movimientos!$B$2:$B$1001,$A404,Movimientos!$N$2:$N$1001,1)=0,N($E404),INDEX(Movimientos!$K$2:$K$1001,MATCH($A404&amp;"|"&amp;COUNTIFS(Movimientos!$B$2:$B$1001,$A404,Movimientos!$N$2:$N$1001,1),Movimientos!$P$2:$P$1001,0))))</f>
        <v/>
      </c>
      <c r="J404" s="10">
        <f>IF($B404="","",ROUND($H404*$I404,2))</f>
        <v/>
      </c>
      <c r="K404" s="11">
        <f>IF(OR($B404="",$G404=""),"",IF($H404&lt;=$G404,"Sí",""))</f>
        <v/>
      </c>
    </row>
    <row r="405" ht="18" customHeight="1">
      <c r="A405" s="6" t="n"/>
      <c r="B405" s="6" t="n"/>
      <c r="C405" s="6" t="n"/>
      <c r="D405" s="7" t="n"/>
      <c r="E405" s="7" t="n"/>
      <c r="F405" s="8" t="n"/>
      <c r="G405" s="8" t="n"/>
      <c r="H405" s="9">
        <f>IF($B405="","",N($F405)+SUMIF(Movimientos!$B$2:$B$1001,$A405,Movimientos!$I$2:$I$1001))</f>
        <v/>
      </c>
      <c r="I405" s="10">
        <f>IF($B405="","",IF(COUNTIFS(Movimientos!$B$2:$B$1001,$A405,Movimientos!$N$2:$N$1001,1)=0,N($E405),INDEX(Movimientos!$K$2:$K$1001,MATCH($A405&amp;"|"&amp;COUNTIFS(Movimientos!$B$2:$B$1001,$A405,Movimientos!$N$2:$N$1001,1),Movimientos!$P$2:$P$1001,0))))</f>
        <v/>
      </c>
      <c r="J405" s="10">
        <f>IF($B405="","",ROUND($H405*$I405,2))</f>
        <v/>
      </c>
      <c r="K405" s="11">
        <f>IF(OR($B405="",$G405=""),"",IF($H405&lt;=$G405,"Sí",""))</f>
        <v/>
      </c>
    </row>
    <row r="406" ht="18" customHeight="1">
      <c r="A406" s="6" t="n"/>
      <c r="B406" s="6" t="n"/>
      <c r="C406" s="6" t="n"/>
      <c r="D406" s="7" t="n"/>
      <c r="E406" s="7" t="n"/>
      <c r="F406" s="8" t="n"/>
      <c r="G406" s="8" t="n"/>
      <c r="H406" s="9">
        <f>IF($B406="","",N($F406)+SUMIF(Movimientos!$B$2:$B$1001,$A406,Movimientos!$I$2:$I$1001))</f>
        <v/>
      </c>
      <c r="I406" s="10">
        <f>IF($B406="","",IF(COUNTIFS(Movimientos!$B$2:$B$1001,$A406,Movimientos!$N$2:$N$1001,1)=0,N($E406),INDEX(Movimientos!$K$2:$K$1001,MATCH($A406&amp;"|"&amp;COUNTIFS(Movimientos!$B$2:$B$1001,$A406,Movimientos!$N$2:$N$1001,1),Movimientos!$P$2:$P$1001,0))))</f>
        <v/>
      </c>
      <c r="J406" s="10">
        <f>IF($B406="","",ROUND($H406*$I406,2))</f>
        <v/>
      </c>
      <c r="K406" s="11">
        <f>IF(OR($B406="",$G406=""),"",IF($H406&lt;=$G406,"Sí",""))</f>
        <v/>
      </c>
    </row>
    <row r="407" ht="18" customHeight="1">
      <c r="A407" s="6" t="n"/>
      <c r="B407" s="6" t="n"/>
      <c r="C407" s="6" t="n"/>
      <c r="D407" s="7" t="n"/>
      <c r="E407" s="7" t="n"/>
      <c r="F407" s="8" t="n"/>
      <c r="G407" s="8" t="n"/>
      <c r="H407" s="9">
        <f>IF($B407="","",N($F407)+SUMIF(Movimientos!$B$2:$B$1001,$A407,Movimientos!$I$2:$I$1001))</f>
        <v/>
      </c>
      <c r="I407" s="10">
        <f>IF($B407="","",IF(COUNTIFS(Movimientos!$B$2:$B$1001,$A407,Movimientos!$N$2:$N$1001,1)=0,N($E407),INDEX(Movimientos!$K$2:$K$1001,MATCH($A407&amp;"|"&amp;COUNTIFS(Movimientos!$B$2:$B$1001,$A407,Movimientos!$N$2:$N$1001,1),Movimientos!$P$2:$P$1001,0))))</f>
        <v/>
      </c>
      <c r="J407" s="10">
        <f>IF($B407="","",ROUND($H407*$I407,2))</f>
        <v/>
      </c>
      <c r="K407" s="11">
        <f>IF(OR($B407="",$G407=""),"",IF($H407&lt;=$G407,"Sí",""))</f>
        <v/>
      </c>
    </row>
    <row r="408" ht="18" customHeight="1">
      <c r="A408" s="6" t="n"/>
      <c r="B408" s="6" t="n"/>
      <c r="C408" s="6" t="n"/>
      <c r="D408" s="7" t="n"/>
      <c r="E408" s="7" t="n"/>
      <c r="F408" s="8" t="n"/>
      <c r="G408" s="8" t="n"/>
      <c r="H408" s="9">
        <f>IF($B408="","",N($F408)+SUMIF(Movimientos!$B$2:$B$1001,$A408,Movimientos!$I$2:$I$1001))</f>
        <v/>
      </c>
      <c r="I408" s="10">
        <f>IF($B408="","",IF(COUNTIFS(Movimientos!$B$2:$B$1001,$A408,Movimientos!$N$2:$N$1001,1)=0,N($E408),INDEX(Movimientos!$K$2:$K$1001,MATCH($A408&amp;"|"&amp;COUNTIFS(Movimientos!$B$2:$B$1001,$A408,Movimientos!$N$2:$N$1001,1),Movimientos!$P$2:$P$1001,0))))</f>
        <v/>
      </c>
      <c r="J408" s="10">
        <f>IF($B408="","",ROUND($H408*$I408,2))</f>
        <v/>
      </c>
      <c r="K408" s="11">
        <f>IF(OR($B408="",$G408=""),"",IF($H408&lt;=$G408,"Sí",""))</f>
        <v/>
      </c>
    </row>
    <row r="409" ht="18" customHeight="1">
      <c r="A409" s="6" t="n"/>
      <c r="B409" s="6" t="n"/>
      <c r="C409" s="6" t="n"/>
      <c r="D409" s="7" t="n"/>
      <c r="E409" s="7" t="n"/>
      <c r="F409" s="8" t="n"/>
      <c r="G409" s="8" t="n"/>
      <c r="H409" s="9">
        <f>IF($B409="","",N($F409)+SUMIF(Movimientos!$B$2:$B$1001,$A409,Movimientos!$I$2:$I$1001))</f>
        <v/>
      </c>
      <c r="I409" s="10">
        <f>IF($B409="","",IF(COUNTIFS(Movimientos!$B$2:$B$1001,$A409,Movimientos!$N$2:$N$1001,1)=0,N($E409),INDEX(Movimientos!$K$2:$K$1001,MATCH($A409&amp;"|"&amp;COUNTIFS(Movimientos!$B$2:$B$1001,$A409,Movimientos!$N$2:$N$1001,1),Movimientos!$P$2:$P$1001,0))))</f>
        <v/>
      </c>
      <c r="J409" s="10">
        <f>IF($B409="","",ROUND($H409*$I409,2))</f>
        <v/>
      </c>
      <c r="K409" s="11">
        <f>IF(OR($B409="",$G409=""),"",IF($H409&lt;=$G409,"Sí",""))</f>
        <v/>
      </c>
    </row>
    <row r="410" ht="18" customHeight="1">
      <c r="A410" s="6" t="n"/>
      <c r="B410" s="6" t="n"/>
      <c r="C410" s="6" t="n"/>
      <c r="D410" s="7" t="n"/>
      <c r="E410" s="7" t="n"/>
      <c r="F410" s="8" t="n"/>
      <c r="G410" s="8" t="n"/>
      <c r="H410" s="9">
        <f>IF($B410="","",N($F410)+SUMIF(Movimientos!$B$2:$B$1001,$A410,Movimientos!$I$2:$I$1001))</f>
        <v/>
      </c>
      <c r="I410" s="10">
        <f>IF($B410="","",IF(COUNTIFS(Movimientos!$B$2:$B$1001,$A410,Movimientos!$N$2:$N$1001,1)=0,N($E410),INDEX(Movimientos!$K$2:$K$1001,MATCH($A410&amp;"|"&amp;COUNTIFS(Movimientos!$B$2:$B$1001,$A410,Movimientos!$N$2:$N$1001,1),Movimientos!$P$2:$P$1001,0))))</f>
        <v/>
      </c>
      <c r="J410" s="10">
        <f>IF($B410="","",ROUND($H410*$I410,2))</f>
        <v/>
      </c>
      <c r="K410" s="11">
        <f>IF(OR($B410="",$G410=""),"",IF($H410&lt;=$G410,"Sí",""))</f>
        <v/>
      </c>
    </row>
    <row r="411" ht="18" customHeight="1">
      <c r="A411" s="6" t="n"/>
      <c r="B411" s="6" t="n"/>
      <c r="C411" s="6" t="n"/>
      <c r="D411" s="7" t="n"/>
      <c r="E411" s="7" t="n"/>
      <c r="F411" s="8" t="n"/>
      <c r="G411" s="8" t="n"/>
      <c r="H411" s="9">
        <f>IF($B411="","",N($F411)+SUMIF(Movimientos!$B$2:$B$1001,$A411,Movimientos!$I$2:$I$1001))</f>
        <v/>
      </c>
      <c r="I411" s="10">
        <f>IF($B411="","",IF(COUNTIFS(Movimientos!$B$2:$B$1001,$A411,Movimientos!$N$2:$N$1001,1)=0,N($E411),INDEX(Movimientos!$K$2:$K$1001,MATCH($A411&amp;"|"&amp;COUNTIFS(Movimientos!$B$2:$B$1001,$A411,Movimientos!$N$2:$N$1001,1),Movimientos!$P$2:$P$1001,0))))</f>
        <v/>
      </c>
      <c r="J411" s="10">
        <f>IF($B411="","",ROUND($H411*$I411,2))</f>
        <v/>
      </c>
      <c r="K411" s="11">
        <f>IF(OR($B411="",$G411=""),"",IF($H411&lt;=$G411,"Sí",""))</f>
        <v/>
      </c>
    </row>
    <row r="412" ht="18" customHeight="1">
      <c r="A412" s="6" t="n"/>
      <c r="B412" s="6" t="n"/>
      <c r="C412" s="6" t="n"/>
      <c r="D412" s="7" t="n"/>
      <c r="E412" s="7" t="n"/>
      <c r="F412" s="8" t="n"/>
      <c r="G412" s="8" t="n"/>
      <c r="H412" s="9">
        <f>IF($B412="","",N($F412)+SUMIF(Movimientos!$B$2:$B$1001,$A412,Movimientos!$I$2:$I$1001))</f>
        <v/>
      </c>
      <c r="I412" s="10">
        <f>IF($B412="","",IF(COUNTIFS(Movimientos!$B$2:$B$1001,$A412,Movimientos!$N$2:$N$1001,1)=0,N($E412),INDEX(Movimientos!$K$2:$K$1001,MATCH($A412&amp;"|"&amp;COUNTIFS(Movimientos!$B$2:$B$1001,$A412,Movimientos!$N$2:$N$1001,1),Movimientos!$P$2:$P$1001,0))))</f>
        <v/>
      </c>
      <c r="J412" s="10">
        <f>IF($B412="","",ROUND($H412*$I412,2))</f>
        <v/>
      </c>
      <c r="K412" s="11">
        <f>IF(OR($B412="",$G412=""),"",IF($H412&lt;=$G412,"Sí",""))</f>
        <v/>
      </c>
    </row>
    <row r="413" ht="18" customHeight="1">
      <c r="A413" s="6" t="n"/>
      <c r="B413" s="6" t="n"/>
      <c r="C413" s="6" t="n"/>
      <c r="D413" s="7" t="n"/>
      <c r="E413" s="7" t="n"/>
      <c r="F413" s="8" t="n"/>
      <c r="G413" s="8" t="n"/>
      <c r="H413" s="9">
        <f>IF($B413="","",N($F413)+SUMIF(Movimientos!$B$2:$B$1001,$A413,Movimientos!$I$2:$I$1001))</f>
        <v/>
      </c>
      <c r="I413" s="10">
        <f>IF($B413="","",IF(COUNTIFS(Movimientos!$B$2:$B$1001,$A413,Movimientos!$N$2:$N$1001,1)=0,N($E413),INDEX(Movimientos!$K$2:$K$1001,MATCH($A413&amp;"|"&amp;COUNTIFS(Movimientos!$B$2:$B$1001,$A413,Movimientos!$N$2:$N$1001,1),Movimientos!$P$2:$P$1001,0))))</f>
        <v/>
      </c>
      <c r="J413" s="10">
        <f>IF($B413="","",ROUND($H413*$I413,2))</f>
        <v/>
      </c>
      <c r="K413" s="11">
        <f>IF(OR($B413="",$G413=""),"",IF($H413&lt;=$G413,"Sí",""))</f>
        <v/>
      </c>
    </row>
    <row r="414" ht="18" customHeight="1">
      <c r="A414" s="6" t="n"/>
      <c r="B414" s="6" t="n"/>
      <c r="C414" s="6" t="n"/>
      <c r="D414" s="7" t="n"/>
      <c r="E414" s="7" t="n"/>
      <c r="F414" s="8" t="n"/>
      <c r="G414" s="8" t="n"/>
      <c r="H414" s="9">
        <f>IF($B414="","",N($F414)+SUMIF(Movimientos!$B$2:$B$1001,$A414,Movimientos!$I$2:$I$1001))</f>
        <v/>
      </c>
      <c r="I414" s="10">
        <f>IF($B414="","",IF(COUNTIFS(Movimientos!$B$2:$B$1001,$A414,Movimientos!$N$2:$N$1001,1)=0,N($E414),INDEX(Movimientos!$K$2:$K$1001,MATCH($A414&amp;"|"&amp;COUNTIFS(Movimientos!$B$2:$B$1001,$A414,Movimientos!$N$2:$N$1001,1),Movimientos!$P$2:$P$1001,0))))</f>
        <v/>
      </c>
      <c r="J414" s="10">
        <f>IF($B414="","",ROUND($H414*$I414,2))</f>
        <v/>
      </c>
      <c r="K414" s="11">
        <f>IF(OR($B414="",$G414=""),"",IF($H414&lt;=$G414,"Sí",""))</f>
        <v/>
      </c>
    </row>
    <row r="415" ht="18" customHeight="1">
      <c r="A415" s="6" t="n"/>
      <c r="B415" s="6" t="n"/>
      <c r="C415" s="6" t="n"/>
      <c r="D415" s="7" t="n"/>
      <c r="E415" s="7" t="n"/>
      <c r="F415" s="8" t="n"/>
      <c r="G415" s="8" t="n"/>
      <c r="H415" s="9">
        <f>IF($B415="","",N($F415)+SUMIF(Movimientos!$B$2:$B$1001,$A415,Movimientos!$I$2:$I$1001))</f>
        <v/>
      </c>
      <c r="I415" s="10">
        <f>IF($B415="","",IF(COUNTIFS(Movimientos!$B$2:$B$1001,$A415,Movimientos!$N$2:$N$1001,1)=0,N($E415),INDEX(Movimientos!$K$2:$K$1001,MATCH($A415&amp;"|"&amp;COUNTIFS(Movimientos!$B$2:$B$1001,$A415,Movimientos!$N$2:$N$1001,1),Movimientos!$P$2:$P$1001,0))))</f>
        <v/>
      </c>
      <c r="J415" s="10">
        <f>IF($B415="","",ROUND($H415*$I415,2))</f>
        <v/>
      </c>
      <c r="K415" s="11">
        <f>IF(OR($B415="",$G415=""),"",IF($H415&lt;=$G415,"Sí",""))</f>
        <v/>
      </c>
    </row>
    <row r="416" ht="18" customHeight="1">
      <c r="A416" s="6" t="n"/>
      <c r="B416" s="6" t="n"/>
      <c r="C416" s="6" t="n"/>
      <c r="D416" s="7" t="n"/>
      <c r="E416" s="7" t="n"/>
      <c r="F416" s="8" t="n"/>
      <c r="G416" s="8" t="n"/>
      <c r="H416" s="9">
        <f>IF($B416="","",N($F416)+SUMIF(Movimientos!$B$2:$B$1001,$A416,Movimientos!$I$2:$I$1001))</f>
        <v/>
      </c>
      <c r="I416" s="10">
        <f>IF($B416="","",IF(COUNTIFS(Movimientos!$B$2:$B$1001,$A416,Movimientos!$N$2:$N$1001,1)=0,N($E416),INDEX(Movimientos!$K$2:$K$1001,MATCH($A416&amp;"|"&amp;COUNTIFS(Movimientos!$B$2:$B$1001,$A416,Movimientos!$N$2:$N$1001,1),Movimientos!$P$2:$P$1001,0))))</f>
        <v/>
      </c>
      <c r="J416" s="10">
        <f>IF($B416="","",ROUND($H416*$I416,2))</f>
        <v/>
      </c>
      <c r="K416" s="11">
        <f>IF(OR($B416="",$G416=""),"",IF($H416&lt;=$G416,"Sí",""))</f>
        <v/>
      </c>
    </row>
    <row r="417" ht="18" customHeight="1">
      <c r="A417" s="6" t="n"/>
      <c r="B417" s="6" t="n"/>
      <c r="C417" s="6" t="n"/>
      <c r="D417" s="7" t="n"/>
      <c r="E417" s="7" t="n"/>
      <c r="F417" s="8" t="n"/>
      <c r="G417" s="8" t="n"/>
      <c r="H417" s="9">
        <f>IF($B417="","",N($F417)+SUMIF(Movimientos!$B$2:$B$1001,$A417,Movimientos!$I$2:$I$1001))</f>
        <v/>
      </c>
      <c r="I417" s="10">
        <f>IF($B417="","",IF(COUNTIFS(Movimientos!$B$2:$B$1001,$A417,Movimientos!$N$2:$N$1001,1)=0,N($E417),INDEX(Movimientos!$K$2:$K$1001,MATCH($A417&amp;"|"&amp;COUNTIFS(Movimientos!$B$2:$B$1001,$A417,Movimientos!$N$2:$N$1001,1),Movimientos!$P$2:$P$1001,0))))</f>
        <v/>
      </c>
      <c r="J417" s="10">
        <f>IF($B417="","",ROUND($H417*$I417,2))</f>
        <v/>
      </c>
      <c r="K417" s="11">
        <f>IF(OR($B417="",$G417=""),"",IF($H417&lt;=$G417,"Sí",""))</f>
        <v/>
      </c>
    </row>
    <row r="418" ht="18" customHeight="1">
      <c r="A418" s="6" t="n"/>
      <c r="B418" s="6" t="n"/>
      <c r="C418" s="6" t="n"/>
      <c r="D418" s="7" t="n"/>
      <c r="E418" s="7" t="n"/>
      <c r="F418" s="8" t="n"/>
      <c r="G418" s="8" t="n"/>
      <c r="H418" s="9">
        <f>IF($B418="","",N($F418)+SUMIF(Movimientos!$B$2:$B$1001,$A418,Movimientos!$I$2:$I$1001))</f>
        <v/>
      </c>
      <c r="I418" s="10">
        <f>IF($B418="","",IF(COUNTIFS(Movimientos!$B$2:$B$1001,$A418,Movimientos!$N$2:$N$1001,1)=0,N($E418),INDEX(Movimientos!$K$2:$K$1001,MATCH($A418&amp;"|"&amp;COUNTIFS(Movimientos!$B$2:$B$1001,$A418,Movimientos!$N$2:$N$1001,1),Movimientos!$P$2:$P$1001,0))))</f>
        <v/>
      </c>
      <c r="J418" s="10">
        <f>IF($B418="","",ROUND($H418*$I418,2))</f>
        <v/>
      </c>
      <c r="K418" s="11">
        <f>IF(OR($B418="",$G418=""),"",IF($H418&lt;=$G418,"Sí",""))</f>
        <v/>
      </c>
    </row>
    <row r="419" ht="18" customHeight="1">
      <c r="A419" s="6" t="n"/>
      <c r="B419" s="6" t="n"/>
      <c r="C419" s="6" t="n"/>
      <c r="D419" s="7" t="n"/>
      <c r="E419" s="7" t="n"/>
      <c r="F419" s="8" t="n"/>
      <c r="G419" s="8" t="n"/>
      <c r="H419" s="9">
        <f>IF($B419="","",N($F419)+SUMIF(Movimientos!$B$2:$B$1001,$A419,Movimientos!$I$2:$I$1001))</f>
        <v/>
      </c>
      <c r="I419" s="10">
        <f>IF($B419="","",IF(COUNTIFS(Movimientos!$B$2:$B$1001,$A419,Movimientos!$N$2:$N$1001,1)=0,N($E419),INDEX(Movimientos!$K$2:$K$1001,MATCH($A419&amp;"|"&amp;COUNTIFS(Movimientos!$B$2:$B$1001,$A419,Movimientos!$N$2:$N$1001,1),Movimientos!$P$2:$P$1001,0))))</f>
        <v/>
      </c>
      <c r="J419" s="10">
        <f>IF($B419="","",ROUND($H419*$I419,2))</f>
        <v/>
      </c>
      <c r="K419" s="11">
        <f>IF(OR($B419="",$G419=""),"",IF($H419&lt;=$G419,"Sí",""))</f>
        <v/>
      </c>
    </row>
    <row r="420" ht="18" customHeight="1">
      <c r="A420" s="6" t="n"/>
      <c r="B420" s="6" t="n"/>
      <c r="C420" s="6" t="n"/>
      <c r="D420" s="7" t="n"/>
      <c r="E420" s="7" t="n"/>
      <c r="F420" s="8" t="n"/>
      <c r="G420" s="8" t="n"/>
      <c r="H420" s="9">
        <f>IF($B420="","",N($F420)+SUMIF(Movimientos!$B$2:$B$1001,$A420,Movimientos!$I$2:$I$1001))</f>
        <v/>
      </c>
      <c r="I420" s="10">
        <f>IF($B420="","",IF(COUNTIFS(Movimientos!$B$2:$B$1001,$A420,Movimientos!$N$2:$N$1001,1)=0,N($E420),INDEX(Movimientos!$K$2:$K$1001,MATCH($A420&amp;"|"&amp;COUNTIFS(Movimientos!$B$2:$B$1001,$A420,Movimientos!$N$2:$N$1001,1),Movimientos!$P$2:$P$1001,0))))</f>
        <v/>
      </c>
      <c r="J420" s="10">
        <f>IF($B420="","",ROUND($H420*$I420,2))</f>
        <v/>
      </c>
      <c r="K420" s="11">
        <f>IF(OR($B420="",$G420=""),"",IF($H420&lt;=$G420,"Sí",""))</f>
        <v/>
      </c>
    </row>
    <row r="421" ht="18" customHeight="1">
      <c r="A421" s="6" t="n"/>
      <c r="B421" s="6" t="n"/>
      <c r="C421" s="6" t="n"/>
      <c r="D421" s="7" t="n"/>
      <c r="E421" s="7" t="n"/>
      <c r="F421" s="8" t="n"/>
      <c r="G421" s="8" t="n"/>
      <c r="H421" s="9">
        <f>IF($B421="","",N($F421)+SUMIF(Movimientos!$B$2:$B$1001,$A421,Movimientos!$I$2:$I$1001))</f>
        <v/>
      </c>
      <c r="I421" s="10">
        <f>IF($B421="","",IF(COUNTIFS(Movimientos!$B$2:$B$1001,$A421,Movimientos!$N$2:$N$1001,1)=0,N($E421),INDEX(Movimientos!$K$2:$K$1001,MATCH($A421&amp;"|"&amp;COUNTIFS(Movimientos!$B$2:$B$1001,$A421,Movimientos!$N$2:$N$1001,1),Movimientos!$P$2:$P$1001,0))))</f>
        <v/>
      </c>
      <c r="J421" s="10">
        <f>IF($B421="","",ROUND($H421*$I421,2))</f>
        <v/>
      </c>
      <c r="K421" s="11">
        <f>IF(OR($B421="",$G421=""),"",IF($H421&lt;=$G421,"Sí",""))</f>
        <v/>
      </c>
    </row>
    <row r="422" ht="18" customHeight="1">
      <c r="A422" s="6" t="n"/>
      <c r="B422" s="6" t="n"/>
      <c r="C422" s="6" t="n"/>
      <c r="D422" s="7" t="n"/>
      <c r="E422" s="7" t="n"/>
      <c r="F422" s="8" t="n"/>
      <c r="G422" s="8" t="n"/>
      <c r="H422" s="9">
        <f>IF($B422="","",N($F422)+SUMIF(Movimientos!$B$2:$B$1001,$A422,Movimientos!$I$2:$I$1001))</f>
        <v/>
      </c>
      <c r="I422" s="10">
        <f>IF($B422="","",IF(COUNTIFS(Movimientos!$B$2:$B$1001,$A422,Movimientos!$N$2:$N$1001,1)=0,N($E422),INDEX(Movimientos!$K$2:$K$1001,MATCH($A422&amp;"|"&amp;COUNTIFS(Movimientos!$B$2:$B$1001,$A422,Movimientos!$N$2:$N$1001,1),Movimientos!$P$2:$P$1001,0))))</f>
        <v/>
      </c>
      <c r="J422" s="10">
        <f>IF($B422="","",ROUND($H422*$I422,2))</f>
        <v/>
      </c>
      <c r="K422" s="11">
        <f>IF(OR($B422="",$G422=""),"",IF($H422&lt;=$G422,"Sí",""))</f>
        <v/>
      </c>
    </row>
    <row r="423" ht="18" customHeight="1">
      <c r="A423" s="6" t="n"/>
      <c r="B423" s="6" t="n"/>
      <c r="C423" s="6" t="n"/>
      <c r="D423" s="7" t="n"/>
      <c r="E423" s="7" t="n"/>
      <c r="F423" s="8" t="n"/>
      <c r="G423" s="8" t="n"/>
      <c r="H423" s="9">
        <f>IF($B423="","",N($F423)+SUMIF(Movimientos!$B$2:$B$1001,$A423,Movimientos!$I$2:$I$1001))</f>
        <v/>
      </c>
      <c r="I423" s="10">
        <f>IF($B423="","",IF(COUNTIFS(Movimientos!$B$2:$B$1001,$A423,Movimientos!$N$2:$N$1001,1)=0,N($E423),INDEX(Movimientos!$K$2:$K$1001,MATCH($A423&amp;"|"&amp;COUNTIFS(Movimientos!$B$2:$B$1001,$A423,Movimientos!$N$2:$N$1001,1),Movimientos!$P$2:$P$1001,0))))</f>
        <v/>
      </c>
      <c r="J423" s="10">
        <f>IF($B423="","",ROUND($H423*$I423,2))</f>
        <v/>
      </c>
      <c r="K423" s="11">
        <f>IF(OR($B423="",$G423=""),"",IF($H423&lt;=$G423,"Sí",""))</f>
        <v/>
      </c>
    </row>
    <row r="424" ht="18" customHeight="1">
      <c r="A424" s="6" t="n"/>
      <c r="B424" s="6" t="n"/>
      <c r="C424" s="6" t="n"/>
      <c r="D424" s="7" t="n"/>
      <c r="E424" s="7" t="n"/>
      <c r="F424" s="8" t="n"/>
      <c r="G424" s="8" t="n"/>
      <c r="H424" s="9">
        <f>IF($B424="","",N($F424)+SUMIF(Movimientos!$B$2:$B$1001,$A424,Movimientos!$I$2:$I$1001))</f>
        <v/>
      </c>
      <c r="I424" s="10">
        <f>IF($B424="","",IF(COUNTIFS(Movimientos!$B$2:$B$1001,$A424,Movimientos!$N$2:$N$1001,1)=0,N($E424),INDEX(Movimientos!$K$2:$K$1001,MATCH($A424&amp;"|"&amp;COUNTIFS(Movimientos!$B$2:$B$1001,$A424,Movimientos!$N$2:$N$1001,1),Movimientos!$P$2:$P$1001,0))))</f>
        <v/>
      </c>
      <c r="J424" s="10">
        <f>IF($B424="","",ROUND($H424*$I424,2))</f>
        <v/>
      </c>
      <c r="K424" s="11">
        <f>IF(OR($B424="",$G424=""),"",IF($H424&lt;=$G424,"Sí",""))</f>
        <v/>
      </c>
    </row>
    <row r="425" ht="18" customHeight="1">
      <c r="A425" s="6" t="n"/>
      <c r="B425" s="6" t="n"/>
      <c r="C425" s="6" t="n"/>
      <c r="D425" s="7" t="n"/>
      <c r="E425" s="7" t="n"/>
      <c r="F425" s="8" t="n"/>
      <c r="G425" s="8" t="n"/>
      <c r="H425" s="9">
        <f>IF($B425="","",N($F425)+SUMIF(Movimientos!$B$2:$B$1001,$A425,Movimientos!$I$2:$I$1001))</f>
        <v/>
      </c>
      <c r="I425" s="10">
        <f>IF($B425="","",IF(COUNTIFS(Movimientos!$B$2:$B$1001,$A425,Movimientos!$N$2:$N$1001,1)=0,N($E425),INDEX(Movimientos!$K$2:$K$1001,MATCH($A425&amp;"|"&amp;COUNTIFS(Movimientos!$B$2:$B$1001,$A425,Movimientos!$N$2:$N$1001,1),Movimientos!$P$2:$P$1001,0))))</f>
        <v/>
      </c>
      <c r="J425" s="10">
        <f>IF($B425="","",ROUND($H425*$I425,2))</f>
        <v/>
      </c>
      <c r="K425" s="11">
        <f>IF(OR($B425="",$G425=""),"",IF($H425&lt;=$G425,"Sí",""))</f>
        <v/>
      </c>
    </row>
    <row r="426" ht="18" customHeight="1">
      <c r="A426" s="6" t="n"/>
      <c r="B426" s="6" t="n"/>
      <c r="C426" s="6" t="n"/>
      <c r="D426" s="7" t="n"/>
      <c r="E426" s="7" t="n"/>
      <c r="F426" s="8" t="n"/>
      <c r="G426" s="8" t="n"/>
      <c r="H426" s="9">
        <f>IF($B426="","",N($F426)+SUMIF(Movimientos!$B$2:$B$1001,$A426,Movimientos!$I$2:$I$1001))</f>
        <v/>
      </c>
      <c r="I426" s="10">
        <f>IF($B426="","",IF(COUNTIFS(Movimientos!$B$2:$B$1001,$A426,Movimientos!$N$2:$N$1001,1)=0,N($E426),INDEX(Movimientos!$K$2:$K$1001,MATCH($A426&amp;"|"&amp;COUNTIFS(Movimientos!$B$2:$B$1001,$A426,Movimientos!$N$2:$N$1001,1),Movimientos!$P$2:$P$1001,0))))</f>
        <v/>
      </c>
      <c r="J426" s="10">
        <f>IF($B426="","",ROUND($H426*$I426,2))</f>
        <v/>
      </c>
      <c r="K426" s="11">
        <f>IF(OR($B426="",$G426=""),"",IF($H426&lt;=$G426,"Sí",""))</f>
        <v/>
      </c>
    </row>
    <row r="427" ht="18" customHeight="1">
      <c r="A427" s="6" t="n"/>
      <c r="B427" s="6" t="n"/>
      <c r="C427" s="6" t="n"/>
      <c r="D427" s="7" t="n"/>
      <c r="E427" s="7" t="n"/>
      <c r="F427" s="8" t="n"/>
      <c r="G427" s="8" t="n"/>
      <c r="H427" s="9">
        <f>IF($B427="","",N($F427)+SUMIF(Movimientos!$B$2:$B$1001,$A427,Movimientos!$I$2:$I$1001))</f>
        <v/>
      </c>
      <c r="I427" s="10">
        <f>IF($B427="","",IF(COUNTIFS(Movimientos!$B$2:$B$1001,$A427,Movimientos!$N$2:$N$1001,1)=0,N($E427),INDEX(Movimientos!$K$2:$K$1001,MATCH($A427&amp;"|"&amp;COUNTIFS(Movimientos!$B$2:$B$1001,$A427,Movimientos!$N$2:$N$1001,1),Movimientos!$P$2:$P$1001,0))))</f>
        <v/>
      </c>
      <c r="J427" s="10">
        <f>IF($B427="","",ROUND($H427*$I427,2))</f>
        <v/>
      </c>
      <c r="K427" s="11">
        <f>IF(OR($B427="",$G427=""),"",IF($H427&lt;=$G427,"Sí",""))</f>
        <v/>
      </c>
    </row>
    <row r="428" ht="18" customHeight="1">
      <c r="A428" s="6" t="n"/>
      <c r="B428" s="6" t="n"/>
      <c r="C428" s="6" t="n"/>
      <c r="D428" s="7" t="n"/>
      <c r="E428" s="7" t="n"/>
      <c r="F428" s="8" t="n"/>
      <c r="G428" s="8" t="n"/>
      <c r="H428" s="9">
        <f>IF($B428="","",N($F428)+SUMIF(Movimientos!$B$2:$B$1001,$A428,Movimientos!$I$2:$I$1001))</f>
        <v/>
      </c>
      <c r="I428" s="10">
        <f>IF($B428="","",IF(COUNTIFS(Movimientos!$B$2:$B$1001,$A428,Movimientos!$N$2:$N$1001,1)=0,N($E428),INDEX(Movimientos!$K$2:$K$1001,MATCH($A428&amp;"|"&amp;COUNTIFS(Movimientos!$B$2:$B$1001,$A428,Movimientos!$N$2:$N$1001,1),Movimientos!$P$2:$P$1001,0))))</f>
        <v/>
      </c>
      <c r="J428" s="10">
        <f>IF($B428="","",ROUND($H428*$I428,2))</f>
        <v/>
      </c>
      <c r="K428" s="11">
        <f>IF(OR($B428="",$G428=""),"",IF($H428&lt;=$G428,"Sí",""))</f>
        <v/>
      </c>
    </row>
    <row r="429" ht="18" customHeight="1">
      <c r="A429" s="6" t="n"/>
      <c r="B429" s="6" t="n"/>
      <c r="C429" s="6" t="n"/>
      <c r="D429" s="7" t="n"/>
      <c r="E429" s="7" t="n"/>
      <c r="F429" s="8" t="n"/>
      <c r="G429" s="8" t="n"/>
      <c r="H429" s="9">
        <f>IF($B429="","",N($F429)+SUMIF(Movimientos!$B$2:$B$1001,$A429,Movimientos!$I$2:$I$1001))</f>
        <v/>
      </c>
      <c r="I429" s="10">
        <f>IF($B429="","",IF(COUNTIFS(Movimientos!$B$2:$B$1001,$A429,Movimientos!$N$2:$N$1001,1)=0,N($E429),INDEX(Movimientos!$K$2:$K$1001,MATCH($A429&amp;"|"&amp;COUNTIFS(Movimientos!$B$2:$B$1001,$A429,Movimientos!$N$2:$N$1001,1),Movimientos!$P$2:$P$1001,0))))</f>
        <v/>
      </c>
      <c r="J429" s="10">
        <f>IF($B429="","",ROUND($H429*$I429,2))</f>
        <v/>
      </c>
      <c r="K429" s="11">
        <f>IF(OR($B429="",$G429=""),"",IF($H429&lt;=$G429,"Sí",""))</f>
        <v/>
      </c>
    </row>
    <row r="430" ht="18" customHeight="1">
      <c r="A430" s="6" t="n"/>
      <c r="B430" s="6" t="n"/>
      <c r="C430" s="6" t="n"/>
      <c r="D430" s="7" t="n"/>
      <c r="E430" s="7" t="n"/>
      <c r="F430" s="8" t="n"/>
      <c r="G430" s="8" t="n"/>
      <c r="H430" s="9">
        <f>IF($B430="","",N($F430)+SUMIF(Movimientos!$B$2:$B$1001,$A430,Movimientos!$I$2:$I$1001))</f>
        <v/>
      </c>
      <c r="I430" s="10">
        <f>IF($B430="","",IF(COUNTIFS(Movimientos!$B$2:$B$1001,$A430,Movimientos!$N$2:$N$1001,1)=0,N($E430),INDEX(Movimientos!$K$2:$K$1001,MATCH($A430&amp;"|"&amp;COUNTIFS(Movimientos!$B$2:$B$1001,$A430,Movimientos!$N$2:$N$1001,1),Movimientos!$P$2:$P$1001,0))))</f>
        <v/>
      </c>
      <c r="J430" s="10">
        <f>IF($B430="","",ROUND($H430*$I430,2))</f>
        <v/>
      </c>
      <c r="K430" s="11">
        <f>IF(OR($B430="",$G430=""),"",IF($H430&lt;=$G430,"Sí",""))</f>
        <v/>
      </c>
    </row>
    <row r="431" ht="18" customHeight="1">
      <c r="A431" s="6" t="n"/>
      <c r="B431" s="6" t="n"/>
      <c r="C431" s="6" t="n"/>
      <c r="D431" s="7" t="n"/>
      <c r="E431" s="7" t="n"/>
      <c r="F431" s="8" t="n"/>
      <c r="G431" s="8" t="n"/>
      <c r="H431" s="9">
        <f>IF($B431="","",N($F431)+SUMIF(Movimientos!$B$2:$B$1001,$A431,Movimientos!$I$2:$I$1001))</f>
        <v/>
      </c>
      <c r="I431" s="10">
        <f>IF($B431="","",IF(COUNTIFS(Movimientos!$B$2:$B$1001,$A431,Movimientos!$N$2:$N$1001,1)=0,N($E431),INDEX(Movimientos!$K$2:$K$1001,MATCH($A431&amp;"|"&amp;COUNTIFS(Movimientos!$B$2:$B$1001,$A431,Movimientos!$N$2:$N$1001,1),Movimientos!$P$2:$P$1001,0))))</f>
        <v/>
      </c>
      <c r="J431" s="10">
        <f>IF($B431="","",ROUND($H431*$I431,2))</f>
        <v/>
      </c>
      <c r="K431" s="11">
        <f>IF(OR($B431="",$G431=""),"",IF($H431&lt;=$G431,"Sí",""))</f>
        <v/>
      </c>
    </row>
    <row r="432" ht="18" customHeight="1">
      <c r="A432" s="6" t="n"/>
      <c r="B432" s="6" t="n"/>
      <c r="C432" s="6" t="n"/>
      <c r="D432" s="7" t="n"/>
      <c r="E432" s="7" t="n"/>
      <c r="F432" s="8" t="n"/>
      <c r="G432" s="8" t="n"/>
      <c r="H432" s="9">
        <f>IF($B432="","",N($F432)+SUMIF(Movimientos!$B$2:$B$1001,$A432,Movimientos!$I$2:$I$1001))</f>
        <v/>
      </c>
      <c r="I432" s="10">
        <f>IF($B432="","",IF(COUNTIFS(Movimientos!$B$2:$B$1001,$A432,Movimientos!$N$2:$N$1001,1)=0,N($E432),INDEX(Movimientos!$K$2:$K$1001,MATCH($A432&amp;"|"&amp;COUNTIFS(Movimientos!$B$2:$B$1001,$A432,Movimientos!$N$2:$N$1001,1),Movimientos!$P$2:$P$1001,0))))</f>
        <v/>
      </c>
      <c r="J432" s="10">
        <f>IF($B432="","",ROUND($H432*$I432,2))</f>
        <v/>
      </c>
      <c r="K432" s="11">
        <f>IF(OR($B432="",$G432=""),"",IF($H432&lt;=$G432,"Sí",""))</f>
        <v/>
      </c>
    </row>
    <row r="433" ht="18" customHeight="1">
      <c r="A433" s="6" t="n"/>
      <c r="B433" s="6" t="n"/>
      <c r="C433" s="6" t="n"/>
      <c r="D433" s="7" t="n"/>
      <c r="E433" s="7" t="n"/>
      <c r="F433" s="8" t="n"/>
      <c r="G433" s="8" t="n"/>
      <c r="H433" s="9">
        <f>IF($B433="","",N($F433)+SUMIF(Movimientos!$B$2:$B$1001,$A433,Movimientos!$I$2:$I$1001))</f>
        <v/>
      </c>
      <c r="I433" s="10">
        <f>IF($B433="","",IF(COUNTIFS(Movimientos!$B$2:$B$1001,$A433,Movimientos!$N$2:$N$1001,1)=0,N($E433),INDEX(Movimientos!$K$2:$K$1001,MATCH($A433&amp;"|"&amp;COUNTIFS(Movimientos!$B$2:$B$1001,$A433,Movimientos!$N$2:$N$1001,1),Movimientos!$P$2:$P$1001,0))))</f>
        <v/>
      </c>
      <c r="J433" s="10">
        <f>IF($B433="","",ROUND($H433*$I433,2))</f>
        <v/>
      </c>
      <c r="K433" s="11">
        <f>IF(OR($B433="",$G433=""),"",IF($H433&lt;=$G433,"Sí",""))</f>
        <v/>
      </c>
    </row>
    <row r="434" ht="18" customHeight="1">
      <c r="A434" s="6" t="n"/>
      <c r="B434" s="6" t="n"/>
      <c r="C434" s="6" t="n"/>
      <c r="D434" s="7" t="n"/>
      <c r="E434" s="7" t="n"/>
      <c r="F434" s="8" t="n"/>
      <c r="G434" s="8" t="n"/>
      <c r="H434" s="9">
        <f>IF($B434="","",N($F434)+SUMIF(Movimientos!$B$2:$B$1001,$A434,Movimientos!$I$2:$I$1001))</f>
        <v/>
      </c>
      <c r="I434" s="10">
        <f>IF($B434="","",IF(COUNTIFS(Movimientos!$B$2:$B$1001,$A434,Movimientos!$N$2:$N$1001,1)=0,N($E434),INDEX(Movimientos!$K$2:$K$1001,MATCH($A434&amp;"|"&amp;COUNTIFS(Movimientos!$B$2:$B$1001,$A434,Movimientos!$N$2:$N$1001,1),Movimientos!$P$2:$P$1001,0))))</f>
        <v/>
      </c>
      <c r="J434" s="10">
        <f>IF($B434="","",ROUND($H434*$I434,2))</f>
        <v/>
      </c>
      <c r="K434" s="11">
        <f>IF(OR($B434="",$G434=""),"",IF($H434&lt;=$G434,"Sí",""))</f>
        <v/>
      </c>
    </row>
    <row r="435" ht="18" customHeight="1">
      <c r="A435" s="6" t="n"/>
      <c r="B435" s="6" t="n"/>
      <c r="C435" s="6" t="n"/>
      <c r="D435" s="7" t="n"/>
      <c r="E435" s="7" t="n"/>
      <c r="F435" s="8" t="n"/>
      <c r="G435" s="8" t="n"/>
      <c r="H435" s="9">
        <f>IF($B435="","",N($F435)+SUMIF(Movimientos!$B$2:$B$1001,$A435,Movimientos!$I$2:$I$1001))</f>
        <v/>
      </c>
      <c r="I435" s="10">
        <f>IF($B435="","",IF(COUNTIFS(Movimientos!$B$2:$B$1001,$A435,Movimientos!$N$2:$N$1001,1)=0,N($E435),INDEX(Movimientos!$K$2:$K$1001,MATCH($A435&amp;"|"&amp;COUNTIFS(Movimientos!$B$2:$B$1001,$A435,Movimientos!$N$2:$N$1001,1),Movimientos!$P$2:$P$1001,0))))</f>
        <v/>
      </c>
      <c r="J435" s="10">
        <f>IF($B435="","",ROUND($H435*$I435,2))</f>
        <v/>
      </c>
      <c r="K435" s="11">
        <f>IF(OR($B435="",$G435=""),"",IF($H435&lt;=$G435,"Sí",""))</f>
        <v/>
      </c>
    </row>
    <row r="436" ht="18" customHeight="1">
      <c r="A436" s="6" t="n"/>
      <c r="B436" s="6" t="n"/>
      <c r="C436" s="6" t="n"/>
      <c r="D436" s="7" t="n"/>
      <c r="E436" s="7" t="n"/>
      <c r="F436" s="8" t="n"/>
      <c r="G436" s="8" t="n"/>
      <c r="H436" s="9">
        <f>IF($B436="","",N($F436)+SUMIF(Movimientos!$B$2:$B$1001,$A436,Movimientos!$I$2:$I$1001))</f>
        <v/>
      </c>
      <c r="I436" s="10">
        <f>IF($B436="","",IF(COUNTIFS(Movimientos!$B$2:$B$1001,$A436,Movimientos!$N$2:$N$1001,1)=0,N($E436),INDEX(Movimientos!$K$2:$K$1001,MATCH($A436&amp;"|"&amp;COUNTIFS(Movimientos!$B$2:$B$1001,$A436,Movimientos!$N$2:$N$1001,1),Movimientos!$P$2:$P$1001,0))))</f>
        <v/>
      </c>
      <c r="J436" s="10">
        <f>IF($B436="","",ROUND($H436*$I436,2))</f>
        <v/>
      </c>
      <c r="K436" s="11">
        <f>IF(OR($B436="",$G436=""),"",IF($H436&lt;=$G436,"Sí",""))</f>
        <v/>
      </c>
    </row>
    <row r="437" ht="18" customHeight="1">
      <c r="A437" s="6" t="n"/>
      <c r="B437" s="6" t="n"/>
      <c r="C437" s="6" t="n"/>
      <c r="D437" s="7" t="n"/>
      <c r="E437" s="7" t="n"/>
      <c r="F437" s="8" t="n"/>
      <c r="G437" s="8" t="n"/>
      <c r="H437" s="9">
        <f>IF($B437="","",N($F437)+SUMIF(Movimientos!$B$2:$B$1001,$A437,Movimientos!$I$2:$I$1001))</f>
        <v/>
      </c>
      <c r="I437" s="10">
        <f>IF($B437="","",IF(COUNTIFS(Movimientos!$B$2:$B$1001,$A437,Movimientos!$N$2:$N$1001,1)=0,N($E437),INDEX(Movimientos!$K$2:$K$1001,MATCH($A437&amp;"|"&amp;COUNTIFS(Movimientos!$B$2:$B$1001,$A437,Movimientos!$N$2:$N$1001,1),Movimientos!$P$2:$P$1001,0))))</f>
        <v/>
      </c>
      <c r="J437" s="10">
        <f>IF($B437="","",ROUND($H437*$I437,2))</f>
        <v/>
      </c>
      <c r="K437" s="11">
        <f>IF(OR($B437="",$G437=""),"",IF($H437&lt;=$G437,"Sí",""))</f>
        <v/>
      </c>
    </row>
    <row r="438" ht="18" customHeight="1">
      <c r="A438" s="6" t="n"/>
      <c r="B438" s="6" t="n"/>
      <c r="C438" s="6" t="n"/>
      <c r="D438" s="7" t="n"/>
      <c r="E438" s="7" t="n"/>
      <c r="F438" s="8" t="n"/>
      <c r="G438" s="8" t="n"/>
      <c r="H438" s="9">
        <f>IF($B438="","",N($F438)+SUMIF(Movimientos!$B$2:$B$1001,$A438,Movimientos!$I$2:$I$1001))</f>
        <v/>
      </c>
      <c r="I438" s="10">
        <f>IF($B438="","",IF(COUNTIFS(Movimientos!$B$2:$B$1001,$A438,Movimientos!$N$2:$N$1001,1)=0,N($E438),INDEX(Movimientos!$K$2:$K$1001,MATCH($A438&amp;"|"&amp;COUNTIFS(Movimientos!$B$2:$B$1001,$A438,Movimientos!$N$2:$N$1001,1),Movimientos!$P$2:$P$1001,0))))</f>
        <v/>
      </c>
      <c r="J438" s="10">
        <f>IF($B438="","",ROUND($H438*$I438,2))</f>
        <v/>
      </c>
      <c r="K438" s="11">
        <f>IF(OR($B438="",$G438=""),"",IF($H438&lt;=$G438,"Sí",""))</f>
        <v/>
      </c>
    </row>
    <row r="439" ht="18" customHeight="1">
      <c r="A439" s="6" t="n"/>
      <c r="B439" s="6" t="n"/>
      <c r="C439" s="6" t="n"/>
      <c r="D439" s="7" t="n"/>
      <c r="E439" s="7" t="n"/>
      <c r="F439" s="8" t="n"/>
      <c r="G439" s="8" t="n"/>
      <c r="H439" s="9">
        <f>IF($B439="","",N($F439)+SUMIF(Movimientos!$B$2:$B$1001,$A439,Movimientos!$I$2:$I$1001))</f>
        <v/>
      </c>
      <c r="I439" s="10">
        <f>IF($B439="","",IF(COUNTIFS(Movimientos!$B$2:$B$1001,$A439,Movimientos!$N$2:$N$1001,1)=0,N($E439),INDEX(Movimientos!$K$2:$K$1001,MATCH($A439&amp;"|"&amp;COUNTIFS(Movimientos!$B$2:$B$1001,$A439,Movimientos!$N$2:$N$1001,1),Movimientos!$P$2:$P$1001,0))))</f>
        <v/>
      </c>
      <c r="J439" s="10">
        <f>IF($B439="","",ROUND($H439*$I439,2))</f>
        <v/>
      </c>
      <c r="K439" s="11">
        <f>IF(OR($B439="",$G439=""),"",IF($H439&lt;=$G439,"Sí",""))</f>
        <v/>
      </c>
    </row>
    <row r="440" ht="18" customHeight="1">
      <c r="A440" s="6" t="n"/>
      <c r="B440" s="6" t="n"/>
      <c r="C440" s="6" t="n"/>
      <c r="D440" s="7" t="n"/>
      <c r="E440" s="7" t="n"/>
      <c r="F440" s="8" t="n"/>
      <c r="G440" s="8" t="n"/>
      <c r="H440" s="9">
        <f>IF($B440="","",N($F440)+SUMIF(Movimientos!$B$2:$B$1001,$A440,Movimientos!$I$2:$I$1001))</f>
        <v/>
      </c>
      <c r="I440" s="10">
        <f>IF($B440="","",IF(COUNTIFS(Movimientos!$B$2:$B$1001,$A440,Movimientos!$N$2:$N$1001,1)=0,N($E440),INDEX(Movimientos!$K$2:$K$1001,MATCH($A440&amp;"|"&amp;COUNTIFS(Movimientos!$B$2:$B$1001,$A440,Movimientos!$N$2:$N$1001,1),Movimientos!$P$2:$P$1001,0))))</f>
        <v/>
      </c>
      <c r="J440" s="10">
        <f>IF($B440="","",ROUND($H440*$I440,2))</f>
        <v/>
      </c>
      <c r="K440" s="11">
        <f>IF(OR($B440="",$G440=""),"",IF($H440&lt;=$G440,"Sí",""))</f>
        <v/>
      </c>
    </row>
    <row r="441" ht="18" customHeight="1">
      <c r="A441" s="6" t="n"/>
      <c r="B441" s="6" t="n"/>
      <c r="C441" s="6" t="n"/>
      <c r="D441" s="7" t="n"/>
      <c r="E441" s="7" t="n"/>
      <c r="F441" s="8" t="n"/>
      <c r="G441" s="8" t="n"/>
      <c r="H441" s="9">
        <f>IF($B441="","",N($F441)+SUMIF(Movimientos!$B$2:$B$1001,$A441,Movimientos!$I$2:$I$1001))</f>
        <v/>
      </c>
      <c r="I441" s="10">
        <f>IF($B441="","",IF(COUNTIFS(Movimientos!$B$2:$B$1001,$A441,Movimientos!$N$2:$N$1001,1)=0,N($E441),INDEX(Movimientos!$K$2:$K$1001,MATCH($A441&amp;"|"&amp;COUNTIFS(Movimientos!$B$2:$B$1001,$A441,Movimientos!$N$2:$N$1001,1),Movimientos!$P$2:$P$1001,0))))</f>
        <v/>
      </c>
      <c r="J441" s="10">
        <f>IF($B441="","",ROUND($H441*$I441,2))</f>
        <v/>
      </c>
      <c r="K441" s="11">
        <f>IF(OR($B441="",$G441=""),"",IF($H441&lt;=$G441,"Sí",""))</f>
        <v/>
      </c>
    </row>
    <row r="442" ht="18" customHeight="1">
      <c r="A442" s="6" t="n"/>
      <c r="B442" s="6" t="n"/>
      <c r="C442" s="6" t="n"/>
      <c r="D442" s="7" t="n"/>
      <c r="E442" s="7" t="n"/>
      <c r="F442" s="8" t="n"/>
      <c r="G442" s="8" t="n"/>
      <c r="H442" s="9">
        <f>IF($B442="","",N($F442)+SUMIF(Movimientos!$B$2:$B$1001,$A442,Movimientos!$I$2:$I$1001))</f>
        <v/>
      </c>
      <c r="I442" s="10">
        <f>IF($B442="","",IF(COUNTIFS(Movimientos!$B$2:$B$1001,$A442,Movimientos!$N$2:$N$1001,1)=0,N($E442),INDEX(Movimientos!$K$2:$K$1001,MATCH($A442&amp;"|"&amp;COUNTIFS(Movimientos!$B$2:$B$1001,$A442,Movimientos!$N$2:$N$1001,1),Movimientos!$P$2:$P$1001,0))))</f>
        <v/>
      </c>
      <c r="J442" s="10">
        <f>IF($B442="","",ROUND($H442*$I442,2))</f>
        <v/>
      </c>
      <c r="K442" s="11">
        <f>IF(OR($B442="",$G442=""),"",IF($H442&lt;=$G442,"Sí",""))</f>
        <v/>
      </c>
    </row>
    <row r="443" ht="18" customHeight="1">
      <c r="A443" s="6" t="n"/>
      <c r="B443" s="6" t="n"/>
      <c r="C443" s="6" t="n"/>
      <c r="D443" s="7" t="n"/>
      <c r="E443" s="7" t="n"/>
      <c r="F443" s="8" t="n"/>
      <c r="G443" s="8" t="n"/>
      <c r="H443" s="9">
        <f>IF($B443="","",N($F443)+SUMIF(Movimientos!$B$2:$B$1001,$A443,Movimientos!$I$2:$I$1001))</f>
        <v/>
      </c>
      <c r="I443" s="10">
        <f>IF($B443="","",IF(COUNTIFS(Movimientos!$B$2:$B$1001,$A443,Movimientos!$N$2:$N$1001,1)=0,N($E443),INDEX(Movimientos!$K$2:$K$1001,MATCH($A443&amp;"|"&amp;COUNTIFS(Movimientos!$B$2:$B$1001,$A443,Movimientos!$N$2:$N$1001,1),Movimientos!$P$2:$P$1001,0))))</f>
        <v/>
      </c>
      <c r="J443" s="10">
        <f>IF($B443="","",ROUND($H443*$I443,2))</f>
        <v/>
      </c>
      <c r="K443" s="11">
        <f>IF(OR($B443="",$G443=""),"",IF($H443&lt;=$G443,"Sí",""))</f>
        <v/>
      </c>
    </row>
    <row r="444" ht="18" customHeight="1">
      <c r="A444" s="6" t="n"/>
      <c r="B444" s="6" t="n"/>
      <c r="C444" s="6" t="n"/>
      <c r="D444" s="7" t="n"/>
      <c r="E444" s="7" t="n"/>
      <c r="F444" s="8" t="n"/>
      <c r="G444" s="8" t="n"/>
      <c r="H444" s="9">
        <f>IF($B444="","",N($F444)+SUMIF(Movimientos!$B$2:$B$1001,$A444,Movimientos!$I$2:$I$1001))</f>
        <v/>
      </c>
      <c r="I444" s="10">
        <f>IF($B444="","",IF(COUNTIFS(Movimientos!$B$2:$B$1001,$A444,Movimientos!$N$2:$N$1001,1)=0,N($E444),INDEX(Movimientos!$K$2:$K$1001,MATCH($A444&amp;"|"&amp;COUNTIFS(Movimientos!$B$2:$B$1001,$A444,Movimientos!$N$2:$N$1001,1),Movimientos!$P$2:$P$1001,0))))</f>
        <v/>
      </c>
      <c r="J444" s="10">
        <f>IF($B444="","",ROUND($H444*$I444,2))</f>
        <v/>
      </c>
      <c r="K444" s="11">
        <f>IF(OR($B444="",$G444=""),"",IF($H444&lt;=$G444,"Sí",""))</f>
        <v/>
      </c>
    </row>
    <row r="445" ht="18" customHeight="1">
      <c r="A445" s="6" t="n"/>
      <c r="B445" s="6" t="n"/>
      <c r="C445" s="6" t="n"/>
      <c r="D445" s="7" t="n"/>
      <c r="E445" s="7" t="n"/>
      <c r="F445" s="8" t="n"/>
      <c r="G445" s="8" t="n"/>
      <c r="H445" s="9">
        <f>IF($B445="","",N($F445)+SUMIF(Movimientos!$B$2:$B$1001,$A445,Movimientos!$I$2:$I$1001))</f>
        <v/>
      </c>
      <c r="I445" s="10">
        <f>IF($B445="","",IF(COUNTIFS(Movimientos!$B$2:$B$1001,$A445,Movimientos!$N$2:$N$1001,1)=0,N($E445),INDEX(Movimientos!$K$2:$K$1001,MATCH($A445&amp;"|"&amp;COUNTIFS(Movimientos!$B$2:$B$1001,$A445,Movimientos!$N$2:$N$1001,1),Movimientos!$P$2:$P$1001,0))))</f>
        <v/>
      </c>
      <c r="J445" s="10">
        <f>IF($B445="","",ROUND($H445*$I445,2))</f>
        <v/>
      </c>
      <c r="K445" s="11">
        <f>IF(OR($B445="",$G445=""),"",IF($H445&lt;=$G445,"Sí",""))</f>
        <v/>
      </c>
    </row>
    <row r="446" ht="18" customHeight="1">
      <c r="A446" s="6" t="n"/>
      <c r="B446" s="6" t="n"/>
      <c r="C446" s="6" t="n"/>
      <c r="D446" s="7" t="n"/>
      <c r="E446" s="7" t="n"/>
      <c r="F446" s="8" t="n"/>
      <c r="G446" s="8" t="n"/>
      <c r="H446" s="9">
        <f>IF($B446="","",N($F446)+SUMIF(Movimientos!$B$2:$B$1001,$A446,Movimientos!$I$2:$I$1001))</f>
        <v/>
      </c>
      <c r="I446" s="10">
        <f>IF($B446="","",IF(COUNTIFS(Movimientos!$B$2:$B$1001,$A446,Movimientos!$N$2:$N$1001,1)=0,N($E446),INDEX(Movimientos!$K$2:$K$1001,MATCH($A446&amp;"|"&amp;COUNTIFS(Movimientos!$B$2:$B$1001,$A446,Movimientos!$N$2:$N$1001,1),Movimientos!$P$2:$P$1001,0))))</f>
        <v/>
      </c>
      <c r="J446" s="10">
        <f>IF($B446="","",ROUND($H446*$I446,2))</f>
        <v/>
      </c>
      <c r="K446" s="11">
        <f>IF(OR($B446="",$G446=""),"",IF($H446&lt;=$G446,"Sí",""))</f>
        <v/>
      </c>
    </row>
    <row r="447" ht="18" customHeight="1">
      <c r="A447" s="6" t="n"/>
      <c r="B447" s="6" t="n"/>
      <c r="C447" s="6" t="n"/>
      <c r="D447" s="7" t="n"/>
      <c r="E447" s="7" t="n"/>
      <c r="F447" s="8" t="n"/>
      <c r="G447" s="8" t="n"/>
      <c r="H447" s="9">
        <f>IF($B447="","",N($F447)+SUMIF(Movimientos!$B$2:$B$1001,$A447,Movimientos!$I$2:$I$1001))</f>
        <v/>
      </c>
      <c r="I447" s="10">
        <f>IF($B447="","",IF(COUNTIFS(Movimientos!$B$2:$B$1001,$A447,Movimientos!$N$2:$N$1001,1)=0,N($E447),INDEX(Movimientos!$K$2:$K$1001,MATCH($A447&amp;"|"&amp;COUNTIFS(Movimientos!$B$2:$B$1001,$A447,Movimientos!$N$2:$N$1001,1),Movimientos!$P$2:$P$1001,0))))</f>
        <v/>
      </c>
      <c r="J447" s="10">
        <f>IF($B447="","",ROUND($H447*$I447,2))</f>
        <v/>
      </c>
      <c r="K447" s="11">
        <f>IF(OR($B447="",$G447=""),"",IF($H447&lt;=$G447,"Sí",""))</f>
        <v/>
      </c>
    </row>
    <row r="448" ht="18" customHeight="1">
      <c r="A448" s="6" t="n"/>
      <c r="B448" s="6" t="n"/>
      <c r="C448" s="6" t="n"/>
      <c r="D448" s="7" t="n"/>
      <c r="E448" s="7" t="n"/>
      <c r="F448" s="8" t="n"/>
      <c r="G448" s="8" t="n"/>
      <c r="H448" s="9">
        <f>IF($B448="","",N($F448)+SUMIF(Movimientos!$B$2:$B$1001,$A448,Movimientos!$I$2:$I$1001))</f>
        <v/>
      </c>
      <c r="I448" s="10">
        <f>IF($B448="","",IF(COUNTIFS(Movimientos!$B$2:$B$1001,$A448,Movimientos!$N$2:$N$1001,1)=0,N($E448),INDEX(Movimientos!$K$2:$K$1001,MATCH($A448&amp;"|"&amp;COUNTIFS(Movimientos!$B$2:$B$1001,$A448,Movimientos!$N$2:$N$1001,1),Movimientos!$P$2:$P$1001,0))))</f>
        <v/>
      </c>
      <c r="J448" s="10">
        <f>IF($B448="","",ROUND($H448*$I448,2))</f>
        <v/>
      </c>
      <c r="K448" s="11">
        <f>IF(OR($B448="",$G448=""),"",IF($H448&lt;=$G448,"Sí",""))</f>
        <v/>
      </c>
    </row>
    <row r="449" ht="18" customHeight="1">
      <c r="A449" s="6" t="n"/>
      <c r="B449" s="6" t="n"/>
      <c r="C449" s="6" t="n"/>
      <c r="D449" s="7" t="n"/>
      <c r="E449" s="7" t="n"/>
      <c r="F449" s="8" t="n"/>
      <c r="G449" s="8" t="n"/>
      <c r="H449" s="9">
        <f>IF($B449="","",N($F449)+SUMIF(Movimientos!$B$2:$B$1001,$A449,Movimientos!$I$2:$I$1001))</f>
        <v/>
      </c>
      <c r="I449" s="10">
        <f>IF($B449="","",IF(COUNTIFS(Movimientos!$B$2:$B$1001,$A449,Movimientos!$N$2:$N$1001,1)=0,N($E449),INDEX(Movimientos!$K$2:$K$1001,MATCH($A449&amp;"|"&amp;COUNTIFS(Movimientos!$B$2:$B$1001,$A449,Movimientos!$N$2:$N$1001,1),Movimientos!$P$2:$P$1001,0))))</f>
        <v/>
      </c>
      <c r="J449" s="10">
        <f>IF($B449="","",ROUND($H449*$I449,2))</f>
        <v/>
      </c>
      <c r="K449" s="11">
        <f>IF(OR($B449="",$G449=""),"",IF($H449&lt;=$G449,"Sí",""))</f>
        <v/>
      </c>
    </row>
    <row r="450" ht="18" customHeight="1">
      <c r="A450" s="6" t="n"/>
      <c r="B450" s="6" t="n"/>
      <c r="C450" s="6" t="n"/>
      <c r="D450" s="7" t="n"/>
      <c r="E450" s="7" t="n"/>
      <c r="F450" s="8" t="n"/>
      <c r="G450" s="8" t="n"/>
      <c r="H450" s="9">
        <f>IF($B450="","",N($F450)+SUMIF(Movimientos!$B$2:$B$1001,$A450,Movimientos!$I$2:$I$1001))</f>
        <v/>
      </c>
      <c r="I450" s="10">
        <f>IF($B450="","",IF(COUNTIFS(Movimientos!$B$2:$B$1001,$A450,Movimientos!$N$2:$N$1001,1)=0,N($E450),INDEX(Movimientos!$K$2:$K$1001,MATCH($A450&amp;"|"&amp;COUNTIFS(Movimientos!$B$2:$B$1001,$A450,Movimientos!$N$2:$N$1001,1),Movimientos!$P$2:$P$1001,0))))</f>
        <v/>
      </c>
      <c r="J450" s="10">
        <f>IF($B450="","",ROUND($H450*$I450,2))</f>
        <v/>
      </c>
      <c r="K450" s="11">
        <f>IF(OR($B450="",$G450=""),"",IF($H450&lt;=$G450,"Sí",""))</f>
        <v/>
      </c>
    </row>
    <row r="451" ht="18" customHeight="1">
      <c r="A451" s="6" t="n"/>
      <c r="B451" s="6" t="n"/>
      <c r="C451" s="6" t="n"/>
      <c r="D451" s="7" t="n"/>
      <c r="E451" s="7" t="n"/>
      <c r="F451" s="8" t="n"/>
      <c r="G451" s="8" t="n"/>
      <c r="H451" s="9">
        <f>IF($B451="","",N($F451)+SUMIF(Movimientos!$B$2:$B$1001,$A451,Movimientos!$I$2:$I$1001))</f>
        <v/>
      </c>
      <c r="I451" s="10">
        <f>IF($B451="","",IF(COUNTIFS(Movimientos!$B$2:$B$1001,$A451,Movimientos!$N$2:$N$1001,1)=0,N($E451),INDEX(Movimientos!$K$2:$K$1001,MATCH($A451&amp;"|"&amp;COUNTIFS(Movimientos!$B$2:$B$1001,$A451,Movimientos!$N$2:$N$1001,1),Movimientos!$P$2:$P$1001,0))))</f>
        <v/>
      </c>
      <c r="J451" s="10">
        <f>IF($B451="","",ROUND($H451*$I451,2))</f>
        <v/>
      </c>
      <c r="K451" s="11">
        <f>IF(OR($B451="",$G451=""),"",IF($H451&lt;=$G451,"Sí",""))</f>
        <v/>
      </c>
    </row>
    <row r="452" ht="18" customHeight="1">
      <c r="A452" s="6" t="n"/>
      <c r="B452" s="6" t="n"/>
      <c r="C452" s="6" t="n"/>
      <c r="D452" s="7" t="n"/>
      <c r="E452" s="7" t="n"/>
      <c r="F452" s="8" t="n"/>
      <c r="G452" s="8" t="n"/>
      <c r="H452" s="9">
        <f>IF($B452="","",N($F452)+SUMIF(Movimientos!$B$2:$B$1001,$A452,Movimientos!$I$2:$I$1001))</f>
        <v/>
      </c>
      <c r="I452" s="10">
        <f>IF($B452="","",IF(COUNTIFS(Movimientos!$B$2:$B$1001,$A452,Movimientos!$N$2:$N$1001,1)=0,N($E452),INDEX(Movimientos!$K$2:$K$1001,MATCH($A452&amp;"|"&amp;COUNTIFS(Movimientos!$B$2:$B$1001,$A452,Movimientos!$N$2:$N$1001,1),Movimientos!$P$2:$P$1001,0))))</f>
        <v/>
      </c>
      <c r="J452" s="10">
        <f>IF($B452="","",ROUND($H452*$I452,2))</f>
        <v/>
      </c>
      <c r="K452" s="11">
        <f>IF(OR($B452="",$G452=""),"",IF($H452&lt;=$G452,"Sí",""))</f>
        <v/>
      </c>
    </row>
    <row r="453" ht="18" customHeight="1">
      <c r="A453" s="6" t="n"/>
      <c r="B453" s="6" t="n"/>
      <c r="C453" s="6" t="n"/>
      <c r="D453" s="7" t="n"/>
      <c r="E453" s="7" t="n"/>
      <c r="F453" s="8" t="n"/>
      <c r="G453" s="8" t="n"/>
      <c r="H453" s="9">
        <f>IF($B453="","",N($F453)+SUMIF(Movimientos!$B$2:$B$1001,$A453,Movimientos!$I$2:$I$1001))</f>
        <v/>
      </c>
      <c r="I453" s="10">
        <f>IF($B453="","",IF(COUNTIFS(Movimientos!$B$2:$B$1001,$A453,Movimientos!$N$2:$N$1001,1)=0,N($E453),INDEX(Movimientos!$K$2:$K$1001,MATCH($A453&amp;"|"&amp;COUNTIFS(Movimientos!$B$2:$B$1001,$A453,Movimientos!$N$2:$N$1001,1),Movimientos!$P$2:$P$1001,0))))</f>
        <v/>
      </c>
      <c r="J453" s="10">
        <f>IF($B453="","",ROUND($H453*$I453,2))</f>
        <v/>
      </c>
      <c r="K453" s="11">
        <f>IF(OR($B453="",$G453=""),"",IF($H453&lt;=$G453,"Sí",""))</f>
        <v/>
      </c>
    </row>
    <row r="454" ht="18" customHeight="1">
      <c r="A454" s="6" t="n"/>
      <c r="B454" s="6" t="n"/>
      <c r="C454" s="6" t="n"/>
      <c r="D454" s="7" t="n"/>
      <c r="E454" s="7" t="n"/>
      <c r="F454" s="8" t="n"/>
      <c r="G454" s="8" t="n"/>
      <c r="H454" s="9">
        <f>IF($B454="","",N($F454)+SUMIF(Movimientos!$B$2:$B$1001,$A454,Movimientos!$I$2:$I$1001))</f>
        <v/>
      </c>
      <c r="I454" s="10">
        <f>IF($B454="","",IF(COUNTIFS(Movimientos!$B$2:$B$1001,$A454,Movimientos!$N$2:$N$1001,1)=0,N($E454),INDEX(Movimientos!$K$2:$K$1001,MATCH($A454&amp;"|"&amp;COUNTIFS(Movimientos!$B$2:$B$1001,$A454,Movimientos!$N$2:$N$1001,1),Movimientos!$P$2:$P$1001,0))))</f>
        <v/>
      </c>
      <c r="J454" s="10">
        <f>IF($B454="","",ROUND($H454*$I454,2))</f>
        <v/>
      </c>
      <c r="K454" s="11">
        <f>IF(OR($B454="",$G454=""),"",IF($H454&lt;=$G454,"Sí",""))</f>
        <v/>
      </c>
    </row>
    <row r="455" ht="18" customHeight="1">
      <c r="A455" s="6" t="n"/>
      <c r="B455" s="6" t="n"/>
      <c r="C455" s="6" t="n"/>
      <c r="D455" s="7" t="n"/>
      <c r="E455" s="7" t="n"/>
      <c r="F455" s="8" t="n"/>
      <c r="G455" s="8" t="n"/>
      <c r="H455" s="9">
        <f>IF($B455="","",N($F455)+SUMIF(Movimientos!$B$2:$B$1001,$A455,Movimientos!$I$2:$I$1001))</f>
        <v/>
      </c>
      <c r="I455" s="10">
        <f>IF($B455="","",IF(COUNTIFS(Movimientos!$B$2:$B$1001,$A455,Movimientos!$N$2:$N$1001,1)=0,N($E455),INDEX(Movimientos!$K$2:$K$1001,MATCH($A455&amp;"|"&amp;COUNTIFS(Movimientos!$B$2:$B$1001,$A455,Movimientos!$N$2:$N$1001,1),Movimientos!$P$2:$P$1001,0))))</f>
        <v/>
      </c>
      <c r="J455" s="10">
        <f>IF($B455="","",ROUND($H455*$I455,2))</f>
        <v/>
      </c>
      <c r="K455" s="11">
        <f>IF(OR($B455="",$G455=""),"",IF($H455&lt;=$G455,"Sí",""))</f>
        <v/>
      </c>
    </row>
    <row r="456" ht="18" customHeight="1">
      <c r="A456" s="6" t="n"/>
      <c r="B456" s="6" t="n"/>
      <c r="C456" s="6" t="n"/>
      <c r="D456" s="7" t="n"/>
      <c r="E456" s="7" t="n"/>
      <c r="F456" s="8" t="n"/>
      <c r="G456" s="8" t="n"/>
      <c r="H456" s="9">
        <f>IF($B456="","",N($F456)+SUMIF(Movimientos!$B$2:$B$1001,$A456,Movimientos!$I$2:$I$1001))</f>
        <v/>
      </c>
      <c r="I456" s="10">
        <f>IF($B456="","",IF(COUNTIFS(Movimientos!$B$2:$B$1001,$A456,Movimientos!$N$2:$N$1001,1)=0,N($E456),INDEX(Movimientos!$K$2:$K$1001,MATCH($A456&amp;"|"&amp;COUNTIFS(Movimientos!$B$2:$B$1001,$A456,Movimientos!$N$2:$N$1001,1),Movimientos!$P$2:$P$1001,0))))</f>
        <v/>
      </c>
      <c r="J456" s="10">
        <f>IF($B456="","",ROUND($H456*$I456,2))</f>
        <v/>
      </c>
      <c r="K456" s="11">
        <f>IF(OR($B456="",$G456=""),"",IF($H456&lt;=$G456,"Sí",""))</f>
        <v/>
      </c>
    </row>
    <row r="457" ht="18" customHeight="1">
      <c r="A457" s="6" t="n"/>
      <c r="B457" s="6" t="n"/>
      <c r="C457" s="6" t="n"/>
      <c r="D457" s="7" t="n"/>
      <c r="E457" s="7" t="n"/>
      <c r="F457" s="8" t="n"/>
      <c r="G457" s="8" t="n"/>
      <c r="H457" s="9">
        <f>IF($B457="","",N($F457)+SUMIF(Movimientos!$B$2:$B$1001,$A457,Movimientos!$I$2:$I$1001))</f>
        <v/>
      </c>
      <c r="I457" s="10">
        <f>IF($B457="","",IF(COUNTIFS(Movimientos!$B$2:$B$1001,$A457,Movimientos!$N$2:$N$1001,1)=0,N($E457),INDEX(Movimientos!$K$2:$K$1001,MATCH($A457&amp;"|"&amp;COUNTIFS(Movimientos!$B$2:$B$1001,$A457,Movimientos!$N$2:$N$1001,1),Movimientos!$P$2:$P$1001,0))))</f>
        <v/>
      </c>
      <c r="J457" s="10">
        <f>IF($B457="","",ROUND($H457*$I457,2))</f>
        <v/>
      </c>
      <c r="K457" s="11">
        <f>IF(OR($B457="",$G457=""),"",IF($H457&lt;=$G457,"Sí",""))</f>
        <v/>
      </c>
    </row>
    <row r="458" ht="18" customHeight="1">
      <c r="A458" s="6" t="n"/>
      <c r="B458" s="6" t="n"/>
      <c r="C458" s="6" t="n"/>
      <c r="D458" s="7" t="n"/>
      <c r="E458" s="7" t="n"/>
      <c r="F458" s="8" t="n"/>
      <c r="G458" s="8" t="n"/>
      <c r="H458" s="9">
        <f>IF($B458="","",N($F458)+SUMIF(Movimientos!$B$2:$B$1001,$A458,Movimientos!$I$2:$I$1001))</f>
        <v/>
      </c>
      <c r="I458" s="10">
        <f>IF($B458="","",IF(COUNTIFS(Movimientos!$B$2:$B$1001,$A458,Movimientos!$N$2:$N$1001,1)=0,N($E458),INDEX(Movimientos!$K$2:$K$1001,MATCH($A458&amp;"|"&amp;COUNTIFS(Movimientos!$B$2:$B$1001,$A458,Movimientos!$N$2:$N$1001,1),Movimientos!$P$2:$P$1001,0))))</f>
        <v/>
      </c>
      <c r="J458" s="10">
        <f>IF($B458="","",ROUND($H458*$I458,2))</f>
        <v/>
      </c>
      <c r="K458" s="11">
        <f>IF(OR($B458="",$G458=""),"",IF($H458&lt;=$G458,"Sí",""))</f>
        <v/>
      </c>
    </row>
    <row r="459" ht="18" customHeight="1">
      <c r="A459" s="6" t="n"/>
      <c r="B459" s="6" t="n"/>
      <c r="C459" s="6" t="n"/>
      <c r="D459" s="7" t="n"/>
      <c r="E459" s="7" t="n"/>
      <c r="F459" s="8" t="n"/>
      <c r="G459" s="8" t="n"/>
      <c r="H459" s="9">
        <f>IF($B459="","",N($F459)+SUMIF(Movimientos!$B$2:$B$1001,$A459,Movimientos!$I$2:$I$1001))</f>
        <v/>
      </c>
      <c r="I459" s="10">
        <f>IF($B459="","",IF(COUNTIFS(Movimientos!$B$2:$B$1001,$A459,Movimientos!$N$2:$N$1001,1)=0,N($E459),INDEX(Movimientos!$K$2:$K$1001,MATCH($A459&amp;"|"&amp;COUNTIFS(Movimientos!$B$2:$B$1001,$A459,Movimientos!$N$2:$N$1001,1),Movimientos!$P$2:$P$1001,0))))</f>
        <v/>
      </c>
      <c r="J459" s="10">
        <f>IF($B459="","",ROUND($H459*$I459,2))</f>
        <v/>
      </c>
      <c r="K459" s="11">
        <f>IF(OR($B459="",$G459=""),"",IF($H459&lt;=$G459,"Sí",""))</f>
        <v/>
      </c>
    </row>
    <row r="460" ht="18" customHeight="1">
      <c r="A460" s="6" t="n"/>
      <c r="B460" s="6" t="n"/>
      <c r="C460" s="6" t="n"/>
      <c r="D460" s="7" t="n"/>
      <c r="E460" s="7" t="n"/>
      <c r="F460" s="8" t="n"/>
      <c r="G460" s="8" t="n"/>
      <c r="H460" s="9">
        <f>IF($B460="","",N($F460)+SUMIF(Movimientos!$B$2:$B$1001,$A460,Movimientos!$I$2:$I$1001))</f>
        <v/>
      </c>
      <c r="I460" s="10">
        <f>IF($B460="","",IF(COUNTIFS(Movimientos!$B$2:$B$1001,$A460,Movimientos!$N$2:$N$1001,1)=0,N($E460),INDEX(Movimientos!$K$2:$K$1001,MATCH($A460&amp;"|"&amp;COUNTIFS(Movimientos!$B$2:$B$1001,$A460,Movimientos!$N$2:$N$1001,1),Movimientos!$P$2:$P$1001,0))))</f>
        <v/>
      </c>
      <c r="J460" s="10">
        <f>IF($B460="","",ROUND($H460*$I460,2))</f>
        <v/>
      </c>
      <c r="K460" s="11">
        <f>IF(OR($B460="",$G460=""),"",IF($H460&lt;=$G460,"Sí",""))</f>
        <v/>
      </c>
    </row>
    <row r="461" ht="18" customHeight="1">
      <c r="A461" s="6" t="n"/>
      <c r="B461" s="6" t="n"/>
      <c r="C461" s="6" t="n"/>
      <c r="D461" s="7" t="n"/>
      <c r="E461" s="7" t="n"/>
      <c r="F461" s="8" t="n"/>
      <c r="G461" s="8" t="n"/>
      <c r="H461" s="9">
        <f>IF($B461="","",N($F461)+SUMIF(Movimientos!$B$2:$B$1001,$A461,Movimientos!$I$2:$I$1001))</f>
        <v/>
      </c>
      <c r="I461" s="10">
        <f>IF($B461="","",IF(COUNTIFS(Movimientos!$B$2:$B$1001,$A461,Movimientos!$N$2:$N$1001,1)=0,N($E461),INDEX(Movimientos!$K$2:$K$1001,MATCH($A461&amp;"|"&amp;COUNTIFS(Movimientos!$B$2:$B$1001,$A461,Movimientos!$N$2:$N$1001,1),Movimientos!$P$2:$P$1001,0))))</f>
        <v/>
      </c>
      <c r="J461" s="10">
        <f>IF($B461="","",ROUND($H461*$I461,2))</f>
        <v/>
      </c>
      <c r="K461" s="11">
        <f>IF(OR($B461="",$G461=""),"",IF($H461&lt;=$G461,"Sí",""))</f>
        <v/>
      </c>
    </row>
    <row r="462" ht="18" customHeight="1">
      <c r="A462" s="6" t="n"/>
      <c r="B462" s="6" t="n"/>
      <c r="C462" s="6" t="n"/>
      <c r="D462" s="7" t="n"/>
      <c r="E462" s="7" t="n"/>
      <c r="F462" s="8" t="n"/>
      <c r="G462" s="8" t="n"/>
      <c r="H462" s="9">
        <f>IF($B462="","",N($F462)+SUMIF(Movimientos!$B$2:$B$1001,$A462,Movimientos!$I$2:$I$1001))</f>
        <v/>
      </c>
      <c r="I462" s="10">
        <f>IF($B462="","",IF(COUNTIFS(Movimientos!$B$2:$B$1001,$A462,Movimientos!$N$2:$N$1001,1)=0,N($E462),INDEX(Movimientos!$K$2:$K$1001,MATCH($A462&amp;"|"&amp;COUNTIFS(Movimientos!$B$2:$B$1001,$A462,Movimientos!$N$2:$N$1001,1),Movimientos!$P$2:$P$1001,0))))</f>
        <v/>
      </c>
      <c r="J462" s="10">
        <f>IF($B462="","",ROUND($H462*$I462,2))</f>
        <v/>
      </c>
      <c r="K462" s="11">
        <f>IF(OR($B462="",$G462=""),"",IF($H462&lt;=$G462,"Sí",""))</f>
        <v/>
      </c>
    </row>
    <row r="463" ht="18" customHeight="1">
      <c r="A463" s="6" t="n"/>
      <c r="B463" s="6" t="n"/>
      <c r="C463" s="6" t="n"/>
      <c r="D463" s="7" t="n"/>
      <c r="E463" s="7" t="n"/>
      <c r="F463" s="8" t="n"/>
      <c r="G463" s="8" t="n"/>
      <c r="H463" s="9">
        <f>IF($B463="","",N($F463)+SUMIF(Movimientos!$B$2:$B$1001,$A463,Movimientos!$I$2:$I$1001))</f>
        <v/>
      </c>
      <c r="I463" s="10">
        <f>IF($B463="","",IF(COUNTIFS(Movimientos!$B$2:$B$1001,$A463,Movimientos!$N$2:$N$1001,1)=0,N($E463),INDEX(Movimientos!$K$2:$K$1001,MATCH($A463&amp;"|"&amp;COUNTIFS(Movimientos!$B$2:$B$1001,$A463,Movimientos!$N$2:$N$1001,1),Movimientos!$P$2:$P$1001,0))))</f>
        <v/>
      </c>
      <c r="J463" s="10">
        <f>IF($B463="","",ROUND($H463*$I463,2))</f>
        <v/>
      </c>
      <c r="K463" s="11">
        <f>IF(OR($B463="",$G463=""),"",IF($H463&lt;=$G463,"Sí",""))</f>
        <v/>
      </c>
    </row>
    <row r="464" ht="18" customHeight="1">
      <c r="A464" s="6" t="n"/>
      <c r="B464" s="6" t="n"/>
      <c r="C464" s="6" t="n"/>
      <c r="D464" s="7" t="n"/>
      <c r="E464" s="7" t="n"/>
      <c r="F464" s="8" t="n"/>
      <c r="G464" s="8" t="n"/>
      <c r="H464" s="9">
        <f>IF($B464="","",N($F464)+SUMIF(Movimientos!$B$2:$B$1001,$A464,Movimientos!$I$2:$I$1001))</f>
        <v/>
      </c>
      <c r="I464" s="10">
        <f>IF($B464="","",IF(COUNTIFS(Movimientos!$B$2:$B$1001,$A464,Movimientos!$N$2:$N$1001,1)=0,N($E464),INDEX(Movimientos!$K$2:$K$1001,MATCH($A464&amp;"|"&amp;COUNTIFS(Movimientos!$B$2:$B$1001,$A464,Movimientos!$N$2:$N$1001,1),Movimientos!$P$2:$P$1001,0))))</f>
        <v/>
      </c>
      <c r="J464" s="10">
        <f>IF($B464="","",ROUND($H464*$I464,2))</f>
        <v/>
      </c>
      <c r="K464" s="11">
        <f>IF(OR($B464="",$G464=""),"",IF($H464&lt;=$G464,"Sí",""))</f>
        <v/>
      </c>
    </row>
    <row r="465" ht="18" customHeight="1">
      <c r="A465" s="6" t="n"/>
      <c r="B465" s="6" t="n"/>
      <c r="C465" s="6" t="n"/>
      <c r="D465" s="7" t="n"/>
      <c r="E465" s="7" t="n"/>
      <c r="F465" s="8" t="n"/>
      <c r="G465" s="8" t="n"/>
      <c r="H465" s="9">
        <f>IF($B465="","",N($F465)+SUMIF(Movimientos!$B$2:$B$1001,$A465,Movimientos!$I$2:$I$1001))</f>
        <v/>
      </c>
      <c r="I465" s="10">
        <f>IF($B465="","",IF(COUNTIFS(Movimientos!$B$2:$B$1001,$A465,Movimientos!$N$2:$N$1001,1)=0,N($E465),INDEX(Movimientos!$K$2:$K$1001,MATCH($A465&amp;"|"&amp;COUNTIFS(Movimientos!$B$2:$B$1001,$A465,Movimientos!$N$2:$N$1001,1),Movimientos!$P$2:$P$1001,0))))</f>
        <v/>
      </c>
      <c r="J465" s="10">
        <f>IF($B465="","",ROUND($H465*$I465,2))</f>
        <v/>
      </c>
      <c r="K465" s="11">
        <f>IF(OR($B465="",$G465=""),"",IF($H465&lt;=$G465,"Sí",""))</f>
        <v/>
      </c>
    </row>
    <row r="466" ht="18" customHeight="1">
      <c r="A466" s="6" t="n"/>
      <c r="B466" s="6" t="n"/>
      <c r="C466" s="6" t="n"/>
      <c r="D466" s="7" t="n"/>
      <c r="E466" s="7" t="n"/>
      <c r="F466" s="8" t="n"/>
      <c r="G466" s="8" t="n"/>
      <c r="H466" s="9">
        <f>IF($B466="","",N($F466)+SUMIF(Movimientos!$B$2:$B$1001,$A466,Movimientos!$I$2:$I$1001))</f>
        <v/>
      </c>
      <c r="I466" s="10">
        <f>IF($B466="","",IF(COUNTIFS(Movimientos!$B$2:$B$1001,$A466,Movimientos!$N$2:$N$1001,1)=0,N($E466),INDEX(Movimientos!$K$2:$K$1001,MATCH($A466&amp;"|"&amp;COUNTIFS(Movimientos!$B$2:$B$1001,$A466,Movimientos!$N$2:$N$1001,1),Movimientos!$P$2:$P$1001,0))))</f>
        <v/>
      </c>
      <c r="J466" s="10">
        <f>IF($B466="","",ROUND($H466*$I466,2))</f>
        <v/>
      </c>
      <c r="K466" s="11">
        <f>IF(OR($B466="",$G466=""),"",IF($H466&lt;=$G466,"Sí",""))</f>
        <v/>
      </c>
    </row>
    <row r="467" ht="18" customHeight="1">
      <c r="A467" s="6" t="n"/>
      <c r="B467" s="6" t="n"/>
      <c r="C467" s="6" t="n"/>
      <c r="D467" s="7" t="n"/>
      <c r="E467" s="7" t="n"/>
      <c r="F467" s="8" t="n"/>
      <c r="G467" s="8" t="n"/>
      <c r="H467" s="9">
        <f>IF($B467="","",N($F467)+SUMIF(Movimientos!$B$2:$B$1001,$A467,Movimientos!$I$2:$I$1001))</f>
        <v/>
      </c>
      <c r="I467" s="10">
        <f>IF($B467="","",IF(COUNTIFS(Movimientos!$B$2:$B$1001,$A467,Movimientos!$N$2:$N$1001,1)=0,N($E467),INDEX(Movimientos!$K$2:$K$1001,MATCH($A467&amp;"|"&amp;COUNTIFS(Movimientos!$B$2:$B$1001,$A467,Movimientos!$N$2:$N$1001,1),Movimientos!$P$2:$P$1001,0))))</f>
        <v/>
      </c>
      <c r="J467" s="10">
        <f>IF($B467="","",ROUND($H467*$I467,2))</f>
        <v/>
      </c>
      <c r="K467" s="11">
        <f>IF(OR($B467="",$G467=""),"",IF($H467&lt;=$G467,"Sí",""))</f>
        <v/>
      </c>
    </row>
    <row r="468" ht="18" customHeight="1">
      <c r="A468" s="6" t="n"/>
      <c r="B468" s="6" t="n"/>
      <c r="C468" s="6" t="n"/>
      <c r="D468" s="7" t="n"/>
      <c r="E468" s="7" t="n"/>
      <c r="F468" s="8" t="n"/>
      <c r="G468" s="8" t="n"/>
      <c r="H468" s="9">
        <f>IF($B468="","",N($F468)+SUMIF(Movimientos!$B$2:$B$1001,$A468,Movimientos!$I$2:$I$1001))</f>
        <v/>
      </c>
      <c r="I468" s="10">
        <f>IF($B468="","",IF(COUNTIFS(Movimientos!$B$2:$B$1001,$A468,Movimientos!$N$2:$N$1001,1)=0,N($E468),INDEX(Movimientos!$K$2:$K$1001,MATCH($A468&amp;"|"&amp;COUNTIFS(Movimientos!$B$2:$B$1001,$A468,Movimientos!$N$2:$N$1001,1),Movimientos!$P$2:$P$1001,0))))</f>
        <v/>
      </c>
      <c r="J468" s="10">
        <f>IF($B468="","",ROUND($H468*$I468,2))</f>
        <v/>
      </c>
      <c r="K468" s="11">
        <f>IF(OR($B468="",$G468=""),"",IF($H468&lt;=$G468,"Sí",""))</f>
        <v/>
      </c>
    </row>
    <row r="469" ht="18" customHeight="1">
      <c r="A469" s="6" t="n"/>
      <c r="B469" s="6" t="n"/>
      <c r="C469" s="6" t="n"/>
      <c r="D469" s="7" t="n"/>
      <c r="E469" s="7" t="n"/>
      <c r="F469" s="8" t="n"/>
      <c r="G469" s="8" t="n"/>
      <c r="H469" s="9">
        <f>IF($B469="","",N($F469)+SUMIF(Movimientos!$B$2:$B$1001,$A469,Movimientos!$I$2:$I$1001))</f>
        <v/>
      </c>
      <c r="I469" s="10">
        <f>IF($B469="","",IF(COUNTIFS(Movimientos!$B$2:$B$1001,$A469,Movimientos!$N$2:$N$1001,1)=0,N($E469),INDEX(Movimientos!$K$2:$K$1001,MATCH($A469&amp;"|"&amp;COUNTIFS(Movimientos!$B$2:$B$1001,$A469,Movimientos!$N$2:$N$1001,1),Movimientos!$P$2:$P$1001,0))))</f>
        <v/>
      </c>
      <c r="J469" s="10">
        <f>IF($B469="","",ROUND($H469*$I469,2))</f>
        <v/>
      </c>
      <c r="K469" s="11">
        <f>IF(OR($B469="",$G469=""),"",IF($H469&lt;=$G469,"Sí",""))</f>
        <v/>
      </c>
    </row>
    <row r="470" ht="18" customHeight="1">
      <c r="A470" s="6" t="n"/>
      <c r="B470" s="6" t="n"/>
      <c r="C470" s="6" t="n"/>
      <c r="D470" s="7" t="n"/>
      <c r="E470" s="7" t="n"/>
      <c r="F470" s="8" t="n"/>
      <c r="G470" s="8" t="n"/>
      <c r="H470" s="9">
        <f>IF($B470="","",N($F470)+SUMIF(Movimientos!$B$2:$B$1001,$A470,Movimientos!$I$2:$I$1001))</f>
        <v/>
      </c>
      <c r="I470" s="10">
        <f>IF($B470="","",IF(COUNTIFS(Movimientos!$B$2:$B$1001,$A470,Movimientos!$N$2:$N$1001,1)=0,N($E470),INDEX(Movimientos!$K$2:$K$1001,MATCH($A470&amp;"|"&amp;COUNTIFS(Movimientos!$B$2:$B$1001,$A470,Movimientos!$N$2:$N$1001,1),Movimientos!$P$2:$P$1001,0))))</f>
        <v/>
      </c>
      <c r="J470" s="10">
        <f>IF($B470="","",ROUND($H470*$I470,2))</f>
        <v/>
      </c>
      <c r="K470" s="11">
        <f>IF(OR($B470="",$G470=""),"",IF($H470&lt;=$G470,"Sí",""))</f>
        <v/>
      </c>
    </row>
    <row r="471" ht="18" customHeight="1">
      <c r="A471" s="6" t="n"/>
      <c r="B471" s="6" t="n"/>
      <c r="C471" s="6" t="n"/>
      <c r="D471" s="7" t="n"/>
      <c r="E471" s="7" t="n"/>
      <c r="F471" s="8" t="n"/>
      <c r="G471" s="8" t="n"/>
      <c r="H471" s="9">
        <f>IF($B471="","",N($F471)+SUMIF(Movimientos!$B$2:$B$1001,$A471,Movimientos!$I$2:$I$1001))</f>
        <v/>
      </c>
      <c r="I471" s="10">
        <f>IF($B471="","",IF(COUNTIFS(Movimientos!$B$2:$B$1001,$A471,Movimientos!$N$2:$N$1001,1)=0,N($E471),INDEX(Movimientos!$K$2:$K$1001,MATCH($A471&amp;"|"&amp;COUNTIFS(Movimientos!$B$2:$B$1001,$A471,Movimientos!$N$2:$N$1001,1),Movimientos!$P$2:$P$1001,0))))</f>
        <v/>
      </c>
      <c r="J471" s="10">
        <f>IF($B471="","",ROUND($H471*$I471,2))</f>
        <v/>
      </c>
      <c r="K471" s="11">
        <f>IF(OR($B471="",$G471=""),"",IF($H471&lt;=$G471,"Sí",""))</f>
        <v/>
      </c>
    </row>
    <row r="472" ht="18" customHeight="1">
      <c r="A472" s="6" t="n"/>
      <c r="B472" s="6" t="n"/>
      <c r="C472" s="6" t="n"/>
      <c r="D472" s="7" t="n"/>
      <c r="E472" s="7" t="n"/>
      <c r="F472" s="8" t="n"/>
      <c r="G472" s="8" t="n"/>
      <c r="H472" s="9">
        <f>IF($B472="","",N($F472)+SUMIF(Movimientos!$B$2:$B$1001,$A472,Movimientos!$I$2:$I$1001))</f>
        <v/>
      </c>
      <c r="I472" s="10">
        <f>IF($B472="","",IF(COUNTIFS(Movimientos!$B$2:$B$1001,$A472,Movimientos!$N$2:$N$1001,1)=0,N($E472),INDEX(Movimientos!$K$2:$K$1001,MATCH($A472&amp;"|"&amp;COUNTIFS(Movimientos!$B$2:$B$1001,$A472,Movimientos!$N$2:$N$1001,1),Movimientos!$P$2:$P$1001,0))))</f>
        <v/>
      </c>
      <c r="J472" s="10">
        <f>IF($B472="","",ROUND($H472*$I472,2))</f>
        <v/>
      </c>
      <c r="K472" s="11">
        <f>IF(OR($B472="",$G472=""),"",IF($H472&lt;=$G472,"Sí",""))</f>
        <v/>
      </c>
    </row>
    <row r="473" ht="18" customHeight="1">
      <c r="A473" s="6" t="n"/>
      <c r="B473" s="6" t="n"/>
      <c r="C473" s="6" t="n"/>
      <c r="D473" s="7" t="n"/>
      <c r="E473" s="7" t="n"/>
      <c r="F473" s="8" t="n"/>
      <c r="G473" s="8" t="n"/>
      <c r="H473" s="9">
        <f>IF($B473="","",N($F473)+SUMIF(Movimientos!$B$2:$B$1001,$A473,Movimientos!$I$2:$I$1001))</f>
        <v/>
      </c>
      <c r="I473" s="10">
        <f>IF($B473="","",IF(COUNTIFS(Movimientos!$B$2:$B$1001,$A473,Movimientos!$N$2:$N$1001,1)=0,N($E473),INDEX(Movimientos!$K$2:$K$1001,MATCH($A473&amp;"|"&amp;COUNTIFS(Movimientos!$B$2:$B$1001,$A473,Movimientos!$N$2:$N$1001,1),Movimientos!$P$2:$P$1001,0))))</f>
        <v/>
      </c>
      <c r="J473" s="10">
        <f>IF($B473="","",ROUND($H473*$I473,2))</f>
        <v/>
      </c>
      <c r="K473" s="11">
        <f>IF(OR($B473="",$G473=""),"",IF($H473&lt;=$G473,"Sí",""))</f>
        <v/>
      </c>
    </row>
    <row r="474" ht="18" customHeight="1">
      <c r="A474" s="6" t="n"/>
      <c r="B474" s="6" t="n"/>
      <c r="C474" s="6" t="n"/>
      <c r="D474" s="7" t="n"/>
      <c r="E474" s="7" t="n"/>
      <c r="F474" s="8" t="n"/>
      <c r="G474" s="8" t="n"/>
      <c r="H474" s="9">
        <f>IF($B474="","",N($F474)+SUMIF(Movimientos!$B$2:$B$1001,$A474,Movimientos!$I$2:$I$1001))</f>
        <v/>
      </c>
      <c r="I474" s="10">
        <f>IF($B474="","",IF(COUNTIFS(Movimientos!$B$2:$B$1001,$A474,Movimientos!$N$2:$N$1001,1)=0,N($E474),INDEX(Movimientos!$K$2:$K$1001,MATCH($A474&amp;"|"&amp;COUNTIFS(Movimientos!$B$2:$B$1001,$A474,Movimientos!$N$2:$N$1001,1),Movimientos!$P$2:$P$1001,0))))</f>
        <v/>
      </c>
      <c r="J474" s="10">
        <f>IF($B474="","",ROUND($H474*$I474,2))</f>
        <v/>
      </c>
      <c r="K474" s="11">
        <f>IF(OR($B474="",$G474=""),"",IF($H474&lt;=$G474,"Sí",""))</f>
        <v/>
      </c>
    </row>
    <row r="475" ht="18" customHeight="1">
      <c r="A475" s="6" t="n"/>
      <c r="B475" s="6" t="n"/>
      <c r="C475" s="6" t="n"/>
      <c r="D475" s="7" t="n"/>
      <c r="E475" s="7" t="n"/>
      <c r="F475" s="8" t="n"/>
      <c r="G475" s="8" t="n"/>
      <c r="H475" s="9">
        <f>IF($B475="","",N($F475)+SUMIF(Movimientos!$B$2:$B$1001,$A475,Movimientos!$I$2:$I$1001))</f>
        <v/>
      </c>
      <c r="I475" s="10">
        <f>IF($B475="","",IF(COUNTIFS(Movimientos!$B$2:$B$1001,$A475,Movimientos!$N$2:$N$1001,1)=0,N($E475),INDEX(Movimientos!$K$2:$K$1001,MATCH($A475&amp;"|"&amp;COUNTIFS(Movimientos!$B$2:$B$1001,$A475,Movimientos!$N$2:$N$1001,1),Movimientos!$P$2:$P$1001,0))))</f>
        <v/>
      </c>
      <c r="J475" s="10">
        <f>IF($B475="","",ROUND($H475*$I475,2))</f>
        <v/>
      </c>
      <c r="K475" s="11">
        <f>IF(OR($B475="",$G475=""),"",IF($H475&lt;=$G475,"Sí",""))</f>
        <v/>
      </c>
    </row>
    <row r="476" ht="18" customHeight="1">
      <c r="A476" s="6" t="n"/>
      <c r="B476" s="6" t="n"/>
      <c r="C476" s="6" t="n"/>
      <c r="D476" s="7" t="n"/>
      <c r="E476" s="7" t="n"/>
      <c r="F476" s="8" t="n"/>
      <c r="G476" s="8" t="n"/>
      <c r="H476" s="9">
        <f>IF($B476="","",N($F476)+SUMIF(Movimientos!$B$2:$B$1001,$A476,Movimientos!$I$2:$I$1001))</f>
        <v/>
      </c>
      <c r="I476" s="10">
        <f>IF($B476="","",IF(COUNTIFS(Movimientos!$B$2:$B$1001,$A476,Movimientos!$N$2:$N$1001,1)=0,N($E476),INDEX(Movimientos!$K$2:$K$1001,MATCH($A476&amp;"|"&amp;COUNTIFS(Movimientos!$B$2:$B$1001,$A476,Movimientos!$N$2:$N$1001,1),Movimientos!$P$2:$P$1001,0))))</f>
        <v/>
      </c>
      <c r="J476" s="10">
        <f>IF($B476="","",ROUND($H476*$I476,2))</f>
        <v/>
      </c>
      <c r="K476" s="11">
        <f>IF(OR($B476="",$G476=""),"",IF($H476&lt;=$G476,"Sí",""))</f>
        <v/>
      </c>
    </row>
    <row r="477" ht="18" customHeight="1">
      <c r="A477" s="6" t="n"/>
      <c r="B477" s="6" t="n"/>
      <c r="C477" s="6" t="n"/>
      <c r="D477" s="7" t="n"/>
      <c r="E477" s="7" t="n"/>
      <c r="F477" s="8" t="n"/>
      <c r="G477" s="8" t="n"/>
      <c r="H477" s="9">
        <f>IF($B477="","",N($F477)+SUMIF(Movimientos!$B$2:$B$1001,$A477,Movimientos!$I$2:$I$1001))</f>
        <v/>
      </c>
      <c r="I477" s="10">
        <f>IF($B477="","",IF(COUNTIFS(Movimientos!$B$2:$B$1001,$A477,Movimientos!$N$2:$N$1001,1)=0,N($E477),INDEX(Movimientos!$K$2:$K$1001,MATCH($A477&amp;"|"&amp;COUNTIFS(Movimientos!$B$2:$B$1001,$A477,Movimientos!$N$2:$N$1001,1),Movimientos!$P$2:$P$1001,0))))</f>
        <v/>
      </c>
      <c r="J477" s="10">
        <f>IF($B477="","",ROUND($H477*$I477,2))</f>
        <v/>
      </c>
      <c r="K477" s="11">
        <f>IF(OR($B477="",$G477=""),"",IF($H477&lt;=$G477,"Sí",""))</f>
        <v/>
      </c>
    </row>
    <row r="478" ht="18" customHeight="1">
      <c r="A478" s="6" t="n"/>
      <c r="B478" s="6" t="n"/>
      <c r="C478" s="6" t="n"/>
      <c r="D478" s="7" t="n"/>
      <c r="E478" s="7" t="n"/>
      <c r="F478" s="8" t="n"/>
      <c r="G478" s="8" t="n"/>
      <c r="H478" s="9">
        <f>IF($B478="","",N($F478)+SUMIF(Movimientos!$B$2:$B$1001,$A478,Movimientos!$I$2:$I$1001))</f>
        <v/>
      </c>
      <c r="I478" s="10">
        <f>IF($B478="","",IF(COUNTIFS(Movimientos!$B$2:$B$1001,$A478,Movimientos!$N$2:$N$1001,1)=0,N($E478),INDEX(Movimientos!$K$2:$K$1001,MATCH($A478&amp;"|"&amp;COUNTIFS(Movimientos!$B$2:$B$1001,$A478,Movimientos!$N$2:$N$1001,1),Movimientos!$P$2:$P$1001,0))))</f>
        <v/>
      </c>
      <c r="J478" s="10">
        <f>IF($B478="","",ROUND($H478*$I478,2))</f>
        <v/>
      </c>
      <c r="K478" s="11">
        <f>IF(OR($B478="",$G478=""),"",IF($H478&lt;=$G478,"Sí",""))</f>
        <v/>
      </c>
    </row>
    <row r="479" ht="18" customHeight="1">
      <c r="A479" s="6" t="n"/>
      <c r="B479" s="6" t="n"/>
      <c r="C479" s="6" t="n"/>
      <c r="D479" s="7" t="n"/>
      <c r="E479" s="7" t="n"/>
      <c r="F479" s="8" t="n"/>
      <c r="G479" s="8" t="n"/>
      <c r="H479" s="9">
        <f>IF($B479="","",N($F479)+SUMIF(Movimientos!$B$2:$B$1001,$A479,Movimientos!$I$2:$I$1001))</f>
        <v/>
      </c>
      <c r="I479" s="10">
        <f>IF($B479="","",IF(COUNTIFS(Movimientos!$B$2:$B$1001,$A479,Movimientos!$N$2:$N$1001,1)=0,N($E479),INDEX(Movimientos!$K$2:$K$1001,MATCH($A479&amp;"|"&amp;COUNTIFS(Movimientos!$B$2:$B$1001,$A479,Movimientos!$N$2:$N$1001,1),Movimientos!$P$2:$P$1001,0))))</f>
        <v/>
      </c>
      <c r="J479" s="10">
        <f>IF($B479="","",ROUND($H479*$I479,2))</f>
        <v/>
      </c>
      <c r="K479" s="11">
        <f>IF(OR($B479="",$G479=""),"",IF($H479&lt;=$G479,"Sí",""))</f>
        <v/>
      </c>
    </row>
    <row r="480" ht="18" customHeight="1">
      <c r="A480" s="6" t="n"/>
      <c r="B480" s="6" t="n"/>
      <c r="C480" s="6" t="n"/>
      <c r="D480" s="7" t="n"/>
      <c r="E480" s="7" t="n"/>
      <c r="F480" s="8" t="n"/>
      <c r="G480" s="8" t="n"/>
      <c r="H480" s="9">
        <f>IF($B480="","",N($F480)+SUMIF(Movimientos!$B$2:$B$1001,$A480,Movimientos!$I$2:$I$1001))</f>
        <v/>
      </c>
      <c r="I480" s="10">
        <f>IF($B480="","",IF(COUNTIFS(Movimientos!$B$2:$B$1001,$A480,Movimientos!$N$2:$N$1001,1)=0,N($E480),INDEX(Movimientos!$K$2:$K$1001,MATCH($A480&amp;"|"&amp;COUNTIFS(Movimientos!$B$2:$B$1001,$A480,Movimientos!$N$2:$N$1001,1),Movimientos!$P$2:$P$1001,0))))</f>
        <v/>
      </c>
      <c r="J480" s="10">
        <f>IF($B480="","",ROUND($H480*$I480,2))</f>
        <v/>
      </c>
      <c r="K480" s="11">
        <f>IF(OR($B480="",$G480=""),"",IF($H480&lt;=$G480,"Sí",""))</f>
        <v/>
      </c>
    </row>
    <row r="481" ht="18" customHeight="1">
      <c r="A481" s="6" t="n"/>
      <c r="B481" s="6" t="n"/>
      <c r="C481" s="6" t="n"/>
      <c r="D481" s="7" t="n"/>
      <c r="E481" s="7" t="n"/>
      <c r="F481" s="8" t="n"/>
      <c r="G481" s="8" t="n"/>
      <c r="H481" s="9">
        <f>IF($B481="","",N($F481)+SUMIF(Movimientos!$B$2:$B$1001,$A481,Movimientos!$I$2:$I$1001))</f>
        <v/>
      </c>
      <c r="I481" s="10">
        <f>IF($B481="","",IF(COUNTIFS(Movimientos!$B$2:$B$1001,$A481,Movimientos!$N$2:$N$1001,1)=0,N($E481),INDEX(Movimientos!$K$2:$K$1001,MATCH($A481&amp;"|"&amp;COUNTIFS(Movimientos!$B$2:$B$1001,$A481,Movimientos!$N$2:$N$1001,1),Movimientos!$P$2:$P$1001,0))))</f>
        <v/>
      </c>
      <c r="J481" s="10">
        <f>IF($B481="","",ROUND($H481*$I481,2))</f>
        <v/>
      </c>
      <c r="K481" s="11">
        <f>IF(OR($B481="",$G481=""),"",IF($H481&lt;=$G481,"Sí",""))</f>
        <v/>
      </c>
    </row>
    <row r="482" ht="18" customHeight="1">
      <c r="A482" s="6" t="n"/>
      <c r="B482" s="6" t="n"/>
      <c r="C482" s="6" t="n"/>
      <c r="D482" s="7" t="n"/>
      <c r="E482" s="7" t="n"/>
      <c r="F482" s="8" t="n"/>
      <c r="G482" s="8" t="n"/>
      <c r="H482" s="9">
        <f>IF($B482="","",N($F482)+SUMIF(Movimientos!$B$2:$B$1001,$A482,Movimientos!$I$2:$I$1001))</f>
        <v/>
      </c>
      <c r="I482" s="10">
        <f>IF($B482="","",IF(COUNTIFS(Movimientos!$B$2:$B$1001,$A482,Movimientos!$N$2:$N$1001,1)=0,N($E482),INDEX(Movimientos!$K$2:$K$1001,MATCH($A482&amp;"|"&amp;COUNTIFS(Movimientos!$B$2:$B$1001,$A482,Movimientos!$N$2:$N$1001,1),Movimientos!$P$2:$P$1001,0))))</f>
        <v/>
      </c>
      <c r="J482" s="10">
        <f>IF($B482="","",ROUND($H482*$I482,2))</f>
        <v/>
      </c>
      <c r="K482" s="11">
        <f>IF(OR($B482="",$G482=""),"",IF($H482&lt;=$G482,"Sí",""))</f>
        <v/>
      </c>
    </row>
    <row r="483" ht="18" customHeight="1">
      <c r="A483" s="6" t="n"/>
      <c r="B483" s="6" t="n"/>
      <c r="C483" s="6" t="n"/>
      <c r="D483" s="7" t="n"/>
      <c r="E483" s="7" t="n"/>
      <c r="F483" s="8" t="n"/>
      <c r="G483" s="8" t="n"/>
      <c r="H483" s="9">
        <f>IF($B483="","",N($F483)+SUMIF(Movimientos!$B$2:$B$1001,$A483,Movimientos!$I$2:$I$1001))</f>
        <v/>
      </c>
      <c r="I483" s="10">
        <f>IF($B483="","",IF(COUNTIFS(Movimientos!$B$2:$B$1001,$A483,Movimientos!$N$2:$N$1001,1)=0,N($E483),INDEX(Movimientos!$K$2:$K$1001,MATCH($A483&amp;"|"&amp;COUNTIFS(Movimientos!$B$2:$B$1001,$A483,Movimientos!$N$2:$N$1001,1),Movimientos!$P$2:$P$1001,0))))</f>
        <v/>
      </c>
      <c r="J483" s="10">
        <f>IF($B483="","",ROUND($H483*$I483,2))</f>
        <v/>
      </c>
      <c r="K483" s="11">
        <f>IF(OR($B483="",$G483=""),"",IF($H483&lt;=$G483,"Sí",""))</f>
        <v/>
      </c>
    </row>
    <row r="484" ht="18" customHeight="1">
      <c r="A484" s="6" t="n"/>
      <c r="B484" s="6" t="n"/>
      <c r="C484" s="6" t="n"/>
      <c r="D484" s="7" t="n"/>
      <c r="E484" s="7" t="n"/>
      <c r="F484" s="8" t="n"/>
      <c r="G484" s="8" t="n"/>
      <c r="H484" s="9">
        <f>IF($B484="","",N($F484)+SUMIF(Movimientos!$B$2:$B$1001,$A484,Movimientos!$I$2:$I$1001))</f>
        <v/>
      </c>
      <c r="I484" s="10">
        <f>IF($B484="","",IF(COUNTIFS(Movimientos!$B$2:$B$1001,$A484,Movimientos!$N$2:$N$1001,1)=0,N($E484),INDEX(Movimientos!$K$2:$K$1001,MATCH($A484&amp;"|"&amp;COUNTIFS(Movimientos!$B$2:$B$1001,$A484,Movimientos!$N$2:$N$1001,1),Movimientos!$P$2:$P$1001,0))))</f>
        <v/>
      </c>
      <c r="J484" s="10">
        <f>IF($B484="","",ROUND($H484*$I484,2))</f>
        <v/>
      </c>
      <c r="K484" s="11">
        <f>IF(OR($B484="",$G484=""),"",IF($H484&lt;=$G484,"Sí",""))</f>
        <v/>
      </c>
    </row>
    <row r="485" ht="18" customHeight="1">
      <c r="A485" s="6" t="n"/>
      <c r="B485" s="6" t="n"/>
      <c r="C485" s="6" t="n"/>
      <c r="D485" s="7" t="n"/>
      <c r="E485" s="7" t="n"/>
      <c r="F485" s="8" t="n"/>
      <c r="G485" s="8" t="n"/>
      <c r="H485" s="9">
        <f>IF($B485="","",N($F485)+SUMIF(Movimientos!$B$2:$B$1001,$A485,Movimientos!$I$2:$I$1001))</f>
        <v/>
      </c>
      <c r="I485" s="10">
        <f>IF($B485="","",IF(COUNTIFS(Movimientos!$B$2:$B$1001,$A485,Movimientos!$N$2:$N$1001,1)=0,N($E485),INDEX(Movimientos!$K$2:$K$1001,MATCH($A485&amp;"|"&amp;COUNTIFS(Movimientos!$B$2:$B$1001,$A485,Movimientos!$N$2:$N$1001,1),Movimientos!$P$2:$P$1001,0))))</f>
        <v/>
      </c>
      <c r="J485" s="10">
        <f>IF($B485="","",ROUND($H485*$I485,2))</f>
        <v/>
      </c>
      <c r="K485" s="11">
        <f>IF(OR($B485="",$G485=""),"",IF($H485&lt;=$G485,"Sí",""))</f>
        <v/>
      </c>
    </row>
    <row r="486" ht="18" customHeight="1">
      <c r="A486" s="6" t="n"/>
      <c r="B486" s="6" t="n"/>
      <c r="C486" s="6" t="n"/>
      <c r="D486" s="7" t="n"/>
      <c r="E486" s="7" t="n"/>
      <c r="F486" s="8" t="n"/>
      <c r="G486" s="8" t="n"/>
      <c r="H486" s="9">
        <f>IF($B486="","",N($F486)+SUMIF(Movimientos!$B$2:$B$1001,$A486,Movimientos!$I$2:$I$1001))</f>
        <v/>
      </c>
      <c r="I486" s="10">
        <f>IF($B486="","",IF(COUNTIFS(Movimientos!$B$2:$B$1001,$A486,Movimientos!$N$2:$N$1001,1)=0,N($E486),INDEX(Movimientos!$K$2:$K$1001,MATCH($A486&amp;"|"&amp;COUNTIFS(Movimientos!$B$2:$B$1001,$A486,Movimientos!$N$2:$N$1001,1),Movimientos!$P$2:$P$1001,0))))</f>
        <v/>
      </c>
      <c r="J486" s="10">
        <f>IF($B486="","",ROUND($H486*$I486,2))</f>
        <v/>
      </c>
      <c r="K486" s="11">
        <f>IF(OR($B486="",$G486=""),"",IF($H486&lt;=$G486,"Sí",""))</f>
        <v/>
      </c>
    </row>
    <row r="487" ht="18" customHeight="1">
      <c r="A487" s="6" t="n"/>
      <c r="B487" s="6" t="n"/>
      <c r="C487" s="6" t="n"/>
      <c r="D487" s="7" t="n"/>
      <c r="E487" s="7" t="n"/>
      <c r="F487" s="8" t="n"/>
      <c r="G487" s="8" t="n"/>
      <c r="H487" s="9">
        <f>IF($B487="","",N($F487)+SUMIF(Movimientos!$B$2:$B$1001,$A487,Movimientos!$I$2:$I$1001))</f>
        <v/>
      </c>
      <c r="I487" s="10">
        <f>IF($B487="","",IF(COUNTIFS(Movimientos!$B$2:$B$1001,$A487,Movimientos!$N$2:$N$1001,1)=0,N($E487),INDEX(Movimientos!$K$2:$K$1001,MATCH($A487&amp;"|"&amp;COUNTIFS(Movimientos!$B$2:$B$1001,$A487,Movimientos!$N$2:$N$1001,1),Movimientos!$P$2:$P$1001,0))))</f>
        <v/>
      </c>
      <c r="J487" s="10">
        <f>IF($B487="","",ROUND($H487*$I487,2))</f>
        <v/>
      </c>
      <c r="K487" s="11">
        <f>IF(OR($B487="",$G487=""),"",IF($H487&lt;=$G487,"Sí",""))</f>
        <v/>
      </c>
    </row>
    <row r="488" ht="18" customHeight="1">
      <c r="A488" s="6" t="n"/>
      <c r="B488" s="6" t="n"/>
      <c r="C488" s="6" t="n"/>
      <c r="D488" s="7" t="n"/>
      <c r="E488" s="7" t="n"/>
      <c r="F488" s="8" t="n"/>
      <c r="G488" s="8" t="n"/>
      <c r="H488" s="9">
        <f>IF($B488="","",N($F488)+SUMIF(Movimientos!$B$2:$B$1001,$A488,Movimientos!$I$2:$I$1001))</f>
        <v/>
      </c>
      <c r="I488" s="10">
        <f>IF($B488="","",IF(COUNTIFS(Movimientos!$B$2:$B$1001,$A488,Movimientos!$N$2:$N$1001,1)=0,N($E488),INDEX(Movimientos!$K$2:$K$1001,MATCH($A488&amp;"|"&amp;COUNTIFS(Movimientos!$B$2:$B$1001,$A488,Movimientos!$N$2:$N$1001,1),Movimientos!$P$2:$P$1001,0))))</f>
        <v/>
      </c>
      <c r="J488" s="10">
        <f>IF($B488="","",ROUND($H488*$I488,2))</f>
        <v/>
      </c>
      <c r="K488" s="11">
        <f>IF(OR($B488="",$G488=""),"",IF($H488&lt;=$G488,"Sí",""))</f>
        <v/>
      </c>
    </row>
    <row r="489" ht="18" customHeight="1">
      <c r="A489" s="6" t="n"/>
      <c r="B489" s="6" t="n"/>
      <c r="C489" s="6" t="n"/>
      <c r="D489" s="7" t="n"/>
      <c r="E489" s="7" t="n"/>
      <c r="F489" s="8" t="n"/>
      <c r="G489" s="8" t="n"/>
      <c r="H489" s="9">
        <f>IF($B489="","",N($F489)+SUMIF(Movimientos!$B$2:$B$1001,$A489,Movimientos!$I$2:$I$1001))</f>
        <v/>
      </c>
      <c r="I489" s="10">
        <f>IF($B489="","",IF(COUNTIFS(Movimientos!$B$2:$B$1001,$A489,Movimientos!$N$2:$N$1001,1)=0,N($E489),INDEX(Movimientos!$K$2:$K$1001,MATCH($A489&amp;"|"&amp;COUNTIFS(Movimientos!$B$2:$B$1001,$A489,Movimientos!$N$2:$N$1001,1),Movimientos!$P$2:$P$1001,0))))</f>
        <v/>
      </c>
      <c r="J489" s="10">
        <f>IF($B489="","",ROUND($H489*$I489,2))</f>
        <v/>
      </c>
      <c r="K489" s="11">
        <f>IF(OR($B489="",$G489=""),"",IF($H489&lt;=$G489,"Sí",""))</f>
        <v/>
      </c>
    </row>
    <row r="490" ht="18" customHeight="1">
      <c r="A490" s="6" t="n"/>
      <c r="B490" s="6" t="n"/>
      <c r="C490" s="6" t="n"/>
      <c r="D490" s="7" t="n"/>
      <c r="E490" s="7" t="n"/>
      <c r="F490" s="8" t="n"/>
      <c r="G490" s="8" t="n"/>
      <c r="H490" s="9">
        <f>IF($B490="","",N($F490)+SUMIF(Movimientos!$B$2:$B$1001,$A490,Movimientos!$I$2:$I$1001))</f>
        <v/>
      </c>
      <c r="I490" s="10">
        <f>IF($B490="","",IF(COUNTIFS(Movimientos!$B$2:$B$1001,$A490,Movimientos!$N$2:$N$1001,1)=0,N($E490),INDEX(Movimientos!$K$2:$K$1001,MATCH($A490&amp;"|"&amp;COUNTIFS(Movimientos!$B$2:$B$1001,$A490,Movimientos!$N$2:$N$1001,1),Movimientos!$P$2:$P$1001,0))))</f>
        <v/>
      </c>
      <c r="J490" s="10">
        <f>IF($B490="","",ROUND($H490*$I490,2))</f>
        <v/>
      </c>
      <c r="K490" s="11">
        <f>IF(OR($B490="",$G490=""),"",IF($H490&lt;=$G490,"Sí",""))</f>
        <v/>
      </c>
    </row>
    <row r="491" ht="18" customHeight="1">
      <c r="A491" s="6" t="n"/>
      <c r="B491" s="6" t="n"/>
      <c r="C491" s="6" t="n"/>
      <c r="D491" s="7" t="n"/>
      <c r="E491" s="7" t="n"/>
      <c r="F491" s="8" t="n"/>
      <c r="G491" s="8" t="n"/>
      <c r="H491" s="9">
        <f>IF($B491="","",N($F491)+SUMIF(Movimientos!$B$2:$B$1001,$A491,Movimientos!$I$2:$I$1001))</f>
        <v/>
      </c>
      <c r="I491" s="10">
        <f>IF($B491="","",IF(COUNTIFS(Movimientos!$B$2:$B$1001,$A491,Movimientos!$N$2:$N$1001,1)=0,N($E491),INDEX(Movimientos!$K$2:$K$1001,MATCH($A491&amp;"|"&amp;COUNTIFS(Movimientos!$B$2:$B$1001,$A491,Movimientos!$N$2:$N$1001,1),Movimientos!$P$2:$P$1001,0))))</f>
        <v/>
      </c>
      <c r="J491" s="10">
        <f>IF($B491="","",ROUND($H491*$I491,2))</f>
        <v/>
      </c>
      <c r="K491" s="11">
        <f>IF(OR($B491="",$G491=""),"",IF($H491&lt;=$G491,"Sí",""))</f>
        <v/>
      </c>
    </row>
    <row r="492" ht="18" customHeight="1">
      <c r="A492" s="6" t="n"/>
      <c r="B492" s="6" t="n"/>
      <c r="C492" s="6" t="n"/>
      <c r="D492" s="7" t="n"/>
      <c r="E492" s="7" t="n"/>
      <c r="F492" s="8" t="n"/>
      <c r="G492" s="8" t="n"/>
      <c r="H492" s="9">
        <f>IF($B492="","",N($F492)+SUMIF(Movimientos!$B$2:$B$1001,$A492,Movimientos!$I$2:$I$1001))</f>
        <v/>
      </c>
      <c r="I492" s="10">
        <f>IF($B492="","",IF(COUNTIFS(Movimientos!$B$2:$B$1001,$A492,Movimientos!$N$2:$N$1001,1)=0,N($E492),INDEX(Movimientos!$K$2:$K$1001,MATCH($A492&amp;"|"&amp;COUNTIFS(Movimientos!$B$2:$B$1001,$A492,Movimientos!$N$2:$N$1001,1),Movimientos!$P$2:$P$1001,0))))</f>
        <v/>
      </c>
      <c r="J492" s="10">
        <f>IF($B492="","",ROUND($H492*$I492,2))</f>
        <v/>
      </c>
      <c r="K492" s="11">
        <f>IF(OR($B492="",$G492=""),"",IF($H492&lt;=$G492,"Sí",""))</f>
        <v/>
      </c>
    </row>
    <row r="493" ht="18" customHeight="1">
      <c r="A493" s="6" t="n"/>
      <c r="B493" s="6" t="n"/>
      <c r="C493" s="6" t="n"/>
      <c r="D493" s="7" t="n"/>
      <c r="E493" s="7" t="n"/>
      <c r="F493" s="8" t="n"/>
      <c r="G493" s="8" t="n"/>
      <c r="H493" s="9">
        <f>IF($B493="","",N($F493)+SUMIF(Movimientos!$B$2:$B$1001,$A493,Movimientos!$I$2:$I$1001))</f>
        <v/>
      </c>
      <c r="I493" s="10">
        <f>IF($B493="","",IF(COUNTIFS(Movimientos!$B$2:$B$1001,$A493,Movimientos!$N$2:$N$1001,1)=0,N($E493),INDEX(Movimientos!$K$2:$K$1001,MATCH($A493&amp;"|"&amp;COUNTIFS(Movimientos!$B$2:$B$1001,$A493,Movimientos!$N$2:$N$1001,1),Movimientos!$P$2:$P$1001,0))))</f>
        <v/>
      </c>
      <c r="J493" s="10">
        <f>IF($B493="","",ROUND($H493*$I493,2))</f>
        <v/>
      </c>
      <c r="K493" s="11">
        <f>IF(OR($B493="",$G493=""),"",IF($H493&lt;=$G493,"Sí",""))</f>
        <v/>
      </c>
    </row>
    <row r="494" ht="18" customHeight="1">
      <c r="A494" s="6" t="n"/>
      <c r="B494" s="6" t="n"/>
      <c r="C494" s="6" t="n"/>
      <c r="D494" s="7" t="n"/>
      <c r="E494" s="7" t="n"/>
      <c r="F494" s="8" t="n"/>
      <c r="G494" s="8" t="n"/>
      <c r="H494" s="9">
        <f>IF($B494="","",N($F494)+SUMIF(Movimientos!$B$2:$B$1001,$A494,Movimientos!$I$2:$I$1001))</f>
        <v/>
      </c>
      <c r="I494" s="10">
        <f>IF($B494="","",IF(COUNTIFS(Movimientos!$B$2:$B$1001,$A494,Movimientos!$N$2:$N$1001,1)=0,N($E494),INDEX(Movimientos!$K$2:$K$1001,MATCH($A494&amp;"|"&amp;COUNTIFS(Movimientos!$B$2:$B$1001,$A494,Movimientos!$N$2:$N$1001,1),Movimientos!$P$2:$P$1001,0))))</f>
        <v/>
      </c>
      <c r="J494" s="10">
        <f>IF($B494="","",ROUND($H494*$I494,2))</f>
        <v/>
      </c>
      <c r="K494" s="11">
        <f>IF(OR($B494="",$G494=""),"",IF($H494&lt;=$G494,"Sí",""))</f>
        <v/>
      </c>
    </row>
    <row r="495" ht="18" customHeight="1">
      <c r="A495" s="6" t="n"/>
      <c r="B495" s="6" t="n"/>
      <c r="C495" s="6" t="n"/>
      <c r="D495" s="7" t="n"/>
      <c r="E495" s="7" t="n"/>
      <c r="F495" s="8" t="n"/>
      <c r="G495" s="8" t="n"/>
      <c r="H495" s="9">
        <f>IF($B495="","",N($F495)+SUMIF(Movimientos!$B$2:$B$1001,$A495,Movimientos!$I$2:$I$1001))</f>
        <v/>
      </c>
      <c r="I495" s="10">
        <f>IF($B495="","",IF(COUNTIFS(Movimientos!$B$2:$B$1001,$A495,Movimientos!$N$2:$N$1001,1)=0,N($E495),INDEX(Movimientos!$K$2:$K$1001,MATCH($A495&amp;"|"&amp;COUNTIFS(Movimientos!$B$2:$B$1001,$A495,Movimientos!$N$2:$N$1001,1),Movimientos!$P$2:$P$1001,0))))</f>
        <v/>
      </c>
      <c r="J495" s="10">
        <f>IF($B495="","",ROUND($H495*$I495,2))</f>
        <v/>
      </c>
      <c r="K495" s="11">
        <f>IF(OR($B495="",$G495=""),"",IF($H495&lt;=$G495,"Sí",""))</f>
        <v/>
      </c>
    </row>
    <row r="496" ht="18" customHeight="1">
      <c r="A496" s="6" t="n"/>
      <c r="B496" s="6" t="n"/>
      <c r="C496" s="6" t="n"/>
      <c r="D496" s="7" t="n"/>
      <c r="E496" s="7" t="n"/>
      <c r="F496" s="8" t="n"/>
      <c r="G496" s="8" t="n"/>
      <c r="H496" s="9">
        <f>IF($B496="","",N($F496)+SUMIF(Movimientos!$B$2:$B$1001,$A496,Movimientos!$I$2:$I$1001))</f>
        <v/>
      </c>
      <c r="I496" s="10">
        <f>IF($B496="","",IF(COUNTIFS(Movimientos!$B$2:$B$1001,$A496,Movimientos!$N$2:$N$1001,1)=0,N($E496),INDEX(Movimientos!$K$2:$K$1001,MATCH($A496&amp;"|"&amp;COUNTIFS(Movimientos!$B$2:$B$1001,$A496,Movimientos!$N$2:$N$1001,1),Movimientos!$P$2:$P$1001,0))))</f>
        <v/>
      </c>
      <c r="J496" s="10">
        <f>IF($B496="","",ROUND($H496*$I496,2))</f>
        <v/>
      </c>
      <c r="K496" s="11">
        <f>IF(OR($B496="",$G496=""),"",IF($H496&lt;=$G496,"Sí",""))</f>
        <v/>
      </c>
    </row>
    <row r="497" ht="18" customHeight="1">
      <c r="A497" s="6" t="n"/>
      <c r="B497" s="6" t="n"/>
      <c r="C497" s="6" t="n"/>
      <c r="D497" s="7" t="n"/>
      <c r="E497" s="7" t="n"/>
      <c r="F497" s="8" t="n"/>
      <c r="G497" s="8" t="n"/>
      <c r="H497" s="9">
        <f>IF($B497="","",N($F497)+SUMIF(Movimientos!$B$2:$B$1001,$A497,Movimientos!$I$2:$I$1001))</f>
        <v/>
      </c>
      <c r="I497" s="10">
        <f>IF($B497="","",IF(COUNTIFS(Movimientos!$B$2:$B$1001,$A497,Movimientos!$N$2:$N$1001,1)=0,N($E497),INDEX(Movimientos!$K$2:$K$1001,MATCH($A497&amp;"|"&amp;COUNTIFS(Movimientos!$B$2:$B$1001,$A497,Movimientos!$N$2:$N$1001,1),Movimientos!$P$2:$P$1001,0))))</f>
        <v/>
      </c>
      <c r="J497" s="10">
        <f>IF($B497="","",ROUND($H497*$I497,2))</f>
        <v/>
      </c>
      <c r="K497" s="11">
        <f>IF(OR($B497="",$G497=""),"",IF($H497&lt;=$G497,"Sí",""))</f>
        <v/>
      </c>
    </row>
    <row r="498" ht="18" customHeight="1">
      <c r="A498" s="6" t="n"/>
      <c r="B498" s="6" t="n"/>
      <c r="C498" s="6" t="n"/>
      <c r="D498" s="7" t="n"/>
      <c r="E498" s="7" t="n"/>
      <c r="F498" s="8" t="n"/>
      <c r="G498" s="8" t="n"/>
      <c r="H498" s="9">
        <f>IF($B498="","",N($F498)+SUMIF(Movimientos!$B$2:$B$1001,$A498,Movimientos!$I$2:$I$1001))</f>
        <v/>
      </c>
      <c r="I498" s="10">
        <f>IF($B498="","",IF(COUNTIFS(Movimientos!$B$2:$B$1001,$A498,Movimientos!$N$2:$N$1001,1)=0,N($E498),INDEX(Movimientos!$K$2:$K$1001,MATCH($A498&amp;"|"&amp;COUNTIFS(Movimientos!$B$2:$B$1001,$A498,Movimientos!$N$2:$N$1001,1),Movimientos!$P$2:$P$1001,0))))</f>
        <v/>
      </c>
      <c r="J498" s="10">
        <f>IF($B498="","",ROUND($H498*$I498,2))</f>
        <v/>
      </c>
      <c r="K498" s="11">
        <f>IF(OR($B498="",$G498=""),"",IF($H498&lt;=$G498,"Sí",""))</f>
        <v/>
      </c>
    </row>
    <row r="499" ht="18" customHeight="1">
      <c r="A499" s="6" t="n"/>
      <c r="B499" s="6" t="n"/>
      <c r="C499" s="6" t="n"/>
      <c r="D499" s="7" t="n"/>
      <c r="E499" s="7" t="n"/>
      <c r="F499" s="8" t="n"/>
      <c r="G499" s="8" t="n"/>
      <c r="H499" s="9">
        <f>IF($B499="","",N($F499)+SUMIF(Movimientos!$B$2:$B$1001,$A499,Movimientos!$I$2:$I$1001))</f>
        <v/>
      </c>
      <c r="I499" s="10">
        <f>IF($B499="","",IF(COUNTIFS(Movimientos!$B$2:$B$1001,$A499,Movimientos!$N$2:$N$1001,1)=0,N($E499),INDEX(Movimientos!$K$2:$K$1001,MATCH($A499&amp;"|"&amp;COUNTIFS(Movimientos!$B$2:$B$1001,$A499,Movimientos!$N$2:$N$1001,1),Movimientos!$P$2:$P$1001,0))))</f>
        <v/>
      </c>
      <c r="J499" s="10">
        <f>IF($B499="","",ROUND($H499*$I499,2))</f>
        <v/>
      </c>
      <c r="K499" s="11">
        <f>IF(OR($B499="",$G499=""),"",IF($H499&lt;=$G499,"Sí",""))</f>
        <v/>
      </c>
    </row>
    <row r="500" ht="18" customHeight="1">
      <c r="A500" s="6" t="n"/>
      <c r="B500" s="6" t="n"/>
      <c r="C500" s="6" t="n"/>
      <c r="D500" s="7" t="n"/>
      <c r="E500" s="7" t="n"/>
      <c r="F500" s="8" t="n"/>
      <c r="G500" s="8" t="n"/>
      <c r="H500" s="9">
        <f>IF($B500="","",N($F500)+SUMIF(Movimientos!$B$2:$B$1001,$A500,Movimientos!$I$2:$I$1001))</f>
        <v/>
      </c>
      <c r="I500" s="10">
        <f>IF($B500="","",IF(COUNTIFS(Movimientos!$B$2:$B$1001,$A500,Movimientos!$N$2:$N$1001,1)=0,N($E500),INDEX(Movimientos!$K$2:$K$1001,MATCH($A500&amp;"|"&amp;COUNTIFS(Movimientos!$B$2:$B$1001,$A500,Movimientos!$N$2:$N$1001,1),Movimientos!$P$2:$P$1001,0))))</f>
        <v/>
      </c>
      <c r="J500" s="10">
        <f>IF($B500="","",ROUND($H500*$I500,2))</f>
        <v/>
      </c>
      <c r="K500" s="11">
        <f>IF(OR($B500="",$G500=""),"",IF($H500&lt;=$G500,"Sí",""))</f>
        <v/>
      </c>
    </row>
  </sheetData>
  <mergeCells count="1">
    <mergeCell ref="M7:M12"/>
  </mergeCells>
  <conditionalFormatting sqref="H2:H500">
    <cfRule type="cellIs" priority="1" operator="lessThan" dxfId="0">
      <formula>0</formula>
    </cfRule>
  </conditionalFormatting>
  <conditionalFormatting sqref="J2:J500">
    <cfRule type="cellIs" priority="2" operator="lessThan" dxfId="0">
      <formula>0</formula>
    </cfRule>
  </conditionalFormatting>
  <conditionalFormatting sqref="K2:K500">
    <cfRule type="cellIs" priority="3" operator="equal" dxfId="1">
      <formula>"Sí"</formula>
    </cfRule>
  </conditionalFormatting>
  <dataValidations count="1">
    <dataValidation sqref="D2:G500" showDropDown="0" showInputMessage="1" showErrorMessage="1" allowBlank="1" errorTitle="Solo números" error="Escribe un número igual o mayor que cero." type="decimal" operator="greaterThanOrEqual">
      <formula1>0</formula1>
    </dataValidation>
  </dataValidations>
  <pageMargins left="0.7" right="0.7" top="0.75" bottom="0.75" header="0.3" footer="0.3"/>
  <pageSetup orientation="landscape" paperSize="1" fitToHeight="0"/>
  <legacyDrawing xmlns:r="http://schemas.openxmlformats.org/officeDocument/2006/relationships" r:id="anysvml"/>
</worksheet>
</file>

<file path=xl/worksheets/sheet2.xml><?xml version="1.0" encoding="utf-8"?>
<worksheet xmlns="http://schemas.openxmlformats.org/spreadsheetml/2006/main">
  <sheetPr>
    <outlinePr summaryBelow="1" summaryRight="1"/>
    <pageSetUpPr fitToPage="1"/>
  </sheetPr>
  <dimension ref="A1:R1001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8" customHeight="1"/>
  <cols>
    <col width="12.7109375" customWidth="1" min="1" max="1"/>
    <col width="11.7109375" customWidth="1" min="2" max="2"/>
    <col width="36.7109375" customWidth="1" min="3" max="3"/>
    <col width="10.7109375" customWidth="1" min="4" max="5"/>
    <col width="14.7109375" customWidth="1" min="6" max="6"/>
    <col width="34.7109375" customWidth="1" min="7" max="7"/>
    <col width="14.7109375" customWidth="1" min="8" max="8"/>
    <col width="11.7109375" customWidth="1" min="9" max="10"/>
    <col width="14.7109375" customWidth="1" min="11" max="12"/>
    <col width="2.7109375" customWidth="1" min="13" max="13"/>
    <col hidden="1" min="14" max="18"/>
  </cols>
  <sheetData>
    <row r="1" ht="22" customHeight="1">
      <c r="A1" s="1" t="inlineStr">
        <is>
          <t>Fecha</t>
        </is>
      </c>
      <c r="B1" s="1" t="inlineStr">
        <is>
          <t>Clave</t>
        </is>
      </c>
      <c r="C1" s="16" t="inlineStr">
        <is>
          <t>Producto</t>
        </is>
      </c>
      <c r="D1" s="1" t="inlineStr">
        <is>
          <t>Tipo</t>
        </is>
      </c>
      <c r="E1" s="2" t="inlineStr">
        <is>
          <t>Cantidad</t>
        </is>
      </c>
      <c r="F1" s="2" t="inlineStr">
        <is>
          <t>Costo unitario</t>
        </is>
      </c>
      <c r="G1" s="1" t="inlineStr">
        <is>
          <t>Notas</t>
        </is>
      </c>
      <c r="H1" s="3" t="inlineStr">
        <is>
          <t>Costo del mov.</t>
        </is>
      </c>
      <c r="I1" s="3" t="inlineStr">
        <is>
          <t>Entra / sale</t>
        </is>
      </c>
      <c r="J1" s="3" t="inlineStr">
        <is>
          <t>Existencia</t>
        </is>
      </c>
      <c r="K1" s="3" t="inlineStr">
        <is>
          <t>Costo promedio</t>
        </is>
      </c>
      <c r="L1" s="3" t="inlineStr">
        <is>
          <t>Valor</t>
        </is>
      </c>
      <c r="N1" s="17" t="inlineStr">
        <is>
          <t>ok</t>
        </is>
      </c>
      <c r="O1" s="17" t="inlineStr">
        <is>
          <t>nº</t>
        </is>
      </c>
      <c r="P1" s="17" t="inlineStr">
        <is>
          <t>llave</t>
        </is>
      </c>
      <c r="Q1" s="17" t="inlineStr">
        <is>
          <t>antes</t>
        </is>
      </c>
      <c r="R1" s="17" t="inlineStr">
        <is>
          <t>prom. antes</t>
        </is>
      </c>
    </row>
    <row r="2" ht="18" customHeight="1">
      <c r="A2" s="18" t="n">
        <v>46267</v>
      </c>
      <c r="B2" s="6" t="inlineStr">
        <is>
          <t>PIN-003</t>
        </is>
      </c>
      <c r="C2" s="19">
        <f>IF($B2="","",IFERROR(INDEX('Catálogo'!$B$2:$B$500,MATCH($B2,'Catálogo'!$A$2:$A$500,0)),"Clave no encontrada"))</f>
        <v/>
      </c>
      <c r="D2" s="6" t="inlineStr">
        <is>
          <t>Entrada</t>
        </is>
      </c>
      <c r="E2" s="8" t="n">
        <v>10</v>
      </c>
      <c r="F2" s="7" t="n">
        <v>1020</v>
      </c>
      <c r="G2" s="6" t="inlineStr">
        <is>
          <t>Compra, factura 4581</t>
        </is>
      </c>
      <c r="H2" s="10">
        <f>IF($N2&lt;&gt;1,"",IF(AND($I2&gt;0,ISNUMBER($F2)),$F2,$R2))</f>
        <v/>
      </c>
      <c r="I2" s="9">
        <f>IF($N2&lt;&gt;1,"",IF($D2="Salida",-ABS($E2),IF($D2="Entrada",ABS($E2),$E2)))</f>
        <v/>
      </c>
      <c r="J2" s="9">
        <f>IF($N2&lt;&gt;1,"",$Q2+$I2)</f>
        <v/>
      </c>
      <c r="K2" s="10">
        <f>IF($N2&lt;&gt;1,"",IF($I2&gt;0,IF($Q2&gt;0,($Q2*$R2+$I2*$H2)/($Q2+$I2),$H2),$R2))</f>
        <v/>
      </c>
      <c r="L2" s="10">
        <f>IF($N2&lt;&gt;1,"",ROUND($J2*$K2,2))</f>
        <v/>
      </c>
      <c r="N2" s="17">
        <f>IF(AND($B2&lt;&gt;"",ISNUMBER($E2),$D2&lt;&gt;""),1,0)</f>
        <v/>
      </c>
      <c r="O2" s="17">
        <f>IF($N2=1,COUNTIFS($B$2:$B2,$B2,$N$2:$N2,1),"")</f>
        <v/>
      </c>
      <c r="P2" s="17">
        <f>IF($N2=1,$B2&amp;"|"&amp;$O2,"")</f>
        <v/>
      </c>
      <c r="Q2" s="17">
        <f>IF($N2&lt;&gt;1,"",IF($O2=1,N(IFERROR(INDEX('Catálogo'!$F$2:$F$500,MATCH($B2,'Catálogo'!$A$2:$A$500,0)),0)),INDEX($J$1:$J$1,MATCH($B2&amp;"|"&amp;($O2-1),$P$1:$P$1,0))))</f>
        <v/>
      </c>
      <c r="R2" s="17">
        <f>IF($N2&lt;&gt;1,"",IF($O2=1,N(IFERROR(INDEX('Catálogo'!$E$2:$E$500,MATCH($B2,'Catálogo'!$A$2:$A$500,0)),0)),INDEX($K$1:$K$1,MATCH($B2&amp;"|"&amp;($O2-1),$P$1:$P$1,0))))</f>
        <v/>
      </c>
    </row>
    <row r="3" ht="18" customHeight="1">
      <c r="A3" s="18" t="n">
        <v>46268</v>
      </c>
      <c r="B3" s="6" t="inlineStr">
        <is>
          <t>CIN-002</t>
        </is>
      </c>
      <c r="C3" s="19">
        <f>IF($B3="","",IFERROR(INDEX('Catálogo'!$B$2:$B$500,MATCH($B3,'Catálogo'!$A$2:$A$500,0)),"Clave no encontrada"))</f>
        <v/>
      </c>
      <c r="D3" s="6" t="inlineStr">
        <is>
          <t>Salida</t>
        </is>
      </c>
      <c r="E3" s="8" t="n">
        <v>45</v>
      </c>
      <c r="F3" s="7" t="n"/>
      <c r="G3" s="6" t="inlineStr">
        <is>
          <t>Ventas de la semana</t>
        </is>
      </c>
      <c r="H3" s="10">
        <f>IF($N3&lt;&gt;1,"",IF(AND($I3&gt;0,ISNUMBER($F3)),$F3,$R3))</f>
        <v/>
      </c>
      <c r="I3" s="9">
        <f>IF($N3&lt;&gt;1,"",IF($D3="Salida",-ABS($E3),IF($D3="Entrada",ABS($E3),$E3)))</f>
        <v/>
      </c>
      <c r="J3" s="9">
        <f>IF($N3&lt;&gt;1,"",$Q3+$I3)</f>
        <v/>
      </c>
      <c r="K3" s="10">
        <f>IF($N3&lt;&gt;1,"",IF($I3&gt;0,IF($Q3&gt;0,($Q3*$R3+$I3*$H3)/($Q3+$I3),$H3),$R3))</f>
        <v/>
      </c>
      <c r="L3" s="10">
        <f>IF($N3&lt;&gt;1,"",ROUND($J3*$K3,2))</f>
        <v/>
      </c>
      <c r="N3" s="17">
        <f>IF(AND($B3&lt;&gt;"",ISNUMBER($E3),$D3&lt;&gt;""),1,0)</f>
        <v/>
      </c>
      <c r="O3" s="17">
        <f>IF($N3=1,COUNTIFS($B$2:$B3,$B3,$N$2:$N3,1),"")</f>
        <v/>
      </c>
      <c r="P3" s="17">
        <f>IF($N3=1,$B3&amp;"|"&amp;$O3,"")</f>
        <v/>
      </c>
      <c r="Q3" s="17">
        <f>IF($N3&lt;&gt;1,"",IF($O3=1,N(IFERROR(INDEX('Catálogo'!$F$2:$F$500,MATCH($B3,'Catálogo'!$A$2:$A$500,0)),0)),INDEX($J$1:$J$2,MATCH($B3&amp;"|"&amp;($O3-1),$P$1:$P$2,0))))</f>
        <v/>
      </c>
      <c r="R3" s="17">
        <f>IF($N3&lt;&gt;1,"",IF($O3=1,N(IFERROR(INDEX('Catálogo'!$E$2:$E$500,MATCH($B3,'Catálogo'!$A$2:$A$500,0)),0)),INDEX($K$1:$K$2,MATCH($B3&amp;"|"&amp;($O3-1),$P$1:$P$2,0))))</f>
        <v/>
      </c>
    </row>
    <row r="4" ht="18" customHeight="1">
      <c r="A4" s="18" t="n">
        <v>46270</v>
      </c>
      <c r="B4" s="6" t="inlineStr">
        <is>
          <t>PIN-003</t>
        </is>
      </c>
      <c r="C4" s="19">
        <f>IF($B4="","",IFERROR(INDEX('Catálogo'!$B$2:$B$500,MATCH($B4,'Catálogo'!$A$2:$A$500,0)),"Clave no encontrada"))</f>
        <v/>
      </c>
      <c r="D4" s="6" t="inlineStr">
        <is>
          <t>Salida</t>
        </is>
      </c>
      <c r="E4" s="8" t="n">
        <v>4</v>
      </c>
      <c r="F4" s="7" t="n"/>
      <c r="G4" s="6" t="inlineStr">
        <is>
          <t>Nota VTA-2026-118</t>
        </is>
      </c>
      <c r="H4" s="10">
        <f>IF($N4&lt;&gt;1,"",IF(AND($I4&gt;0,ISNUMBER($F4)),$F4,$R4))</f>
        <v/>
      </c>
      <c r="I4" s="9">
        <f>IF($N4&lt;&gt;1,"",IF($D4="Salida",-ABS($E4),IF($D4="Entrada",ABS($E4),$E4)))</f>
        <v/>
      </c>
      <c r="J4" s="9">
        <f>IF($N4&lt;&gt;1,"",$Q4+$I4)</f>
        <v/>
      </c>
      <c r="K4" s="10">
        <f>IF($N4&lt;&gt;1,"",IF($I4&gt;0,IF($Q4&gt;0,($Q4*$R4+$I4*$H4)/($Q4+$I4),$H4),$R4))</f>
        <v/>
      </c>
      <c r="L4" s="10">
        <f>IF($N4&lt;&gt;1,"",ROUND($J4*$K4,2))</f>
        <v/>
      </c>
      <c r="N4" s="17">
        <f>IF(AND($B4&lt;&gt;"",ISNUMBER($E4),$D4&lt;&gt;""),1,0)</f>
        <v/>
      </c>
      <c r="O4" s="17">
        <f>IF($N4=1,COUNTIFS($B$2:$B4,$B4,$N$2:$N4,1),"")</f>
        <v/>
      </c>
      <c r="P4" s="17">
        <f>IF($N4=1,$B4&amp;"|"&amp;$O4,"")</f>
        <v/>
      </c>
      <c r="Q4" s="17">
        <f>IF($N4&lt;&gt;1,"",IF($O4=1,N(IFERROR(INDEX('Catálogo'!$F$2:$F$500,MATCH($B4,'Catálogo'!$A$2:$A$500,0)),0)),INDEX($J$1:$J$3,MATCH($B4&amp;"|"&amp;($O4-1),$P$1:$P$3,0))))</f>
        <v/>
      </c>
      <c r="R4" s="17">
        <f>IF($N4&lt;&gt;1,"",IF($O4=1,N(IFERROR(INDEX('Catálogo'!$E$2:$E$500,MATCH($B4,'Catálogo'!$A$2:$A$500,0)),0)),INDEX($K$1:$K$3,MATCH($B4&amp;"|"&amp;($O4-1),$P$1:$P$3,0))))</f>
        <v/>
      </c>
    </row>
    <row r="5" ht="18" customHeight="1">
      <c r="A5" s="18" t="n">
        <v>46275</v>
      </c>
      <c r="B5" s="6" t="inlineStr">
        <is>
          <t>PIN-003</t>
        </is>
      </c>
      <c r="C5" s="19">
        <f>IF($B5="","",IFERROR(INDEX('Catálogo'!$B$2:$B$500,MATCH($B5,'Catálogo'!$A$2:$A$500,0)),"Clave no encontrada"))</f>
        <v/>
      </c>
      <c r="D5" s="6" t="inlineStr">
        <is>
          <t>Entrada</t>
        </is>
      </c>
      <c r="E5" s="8" t="n">
        <v>4</v>
      </c>
      <c r="F5" s="7" t="n">
        <v>1050</v>
      </c>
      <c r="G5" s="6" t="inlineStr">
        <is>
          <t>Compra, factura 4630</t>
        </is>
      </c>
      <c r="H5" s="10">
        <f>IF($N5&lt;&gt;1,"",IF(AND($I5&gt;0,ISNUMBER($F5)),$F5,$R5))</f>
        <v/>
      </c>
      <c r="I5" s="9">
        <f>IF($N5&lt;&gt;1,"",IF($D5="Salida",-ABS($E5),IF($D5="Entrada",ABS($E5),$E5)))</f>
        <v/>
      </c>
      <c r="J5" s="9">
        <f>IF($N5&lt;&gt;1,"",$Q5+$I5)</f>
        <v/>
      </c>
      <c r="K5" s="10">
        <f>IF($N5&lt;&gt;1,"",IF($I5&gt;0,IF($Q5&gt;0,($Q5*$R5+$I5*$H5)/($Q5+$I5),$H5),$R5))</f>
        <v/>
      </c>
      <c r="L5" s="10">
        <f>IF($N5&lt;&gt;1,"",ROUND($J5*$K5,2))</f>
        <v/>
      </c>
      <c r="N5" s="17">
        <f>IF(AND($B5&lt;&gt;"",ISNUMBER($E5),$D5&lt;&gt;""),1,0)</f>
        <v/>
      </c>
      <c r="O5" s="17">
        <f>IF($N5=1,COUNTIFS($B$2:$B5,$B5,$N$2:$N5,1),"")</f>
        <v/>
      </c>
      <c r="P5" s="17">
        <f>IF($N5=1,$B5&amp;"|"&amp;$O5,"")</f>
        <v/>
      </c>
      <c r="Q5" s="17">
        <f>IF($N5&lt;&gt;1,"",IF($O5=1,N(IFERROR(INDEX('Catálogo'!$F$2:$F$500,MATCH($B5,'Catálogo'!$A$2:$A$500,0)),0)),INDEX($J$1:$J$4,MATCH($B5&amp;"|"&amp;($O5-1),$P$1:$P$4,0))))</f>
        <v/>
      </c>
      <c r="R5" s="17">
        <f>IF($N5&lt;&gt;1,"",IF($O5=1,N(IFERROR(INDEX('Catálogo'!$E$2:$E$500,MATCH($B5,'Catálogo'!$A$2:$A$500,0)),0)),INDEX($K$1:$K$4,MATCH($B5&amp;"|"&amp;($O5-1),$P$1:$P$4,0))))</f>
        <v/>
      </c>
    </row>
    <row r="6" ht="18" customHeight="1">
      <c r="A6" s="18" t="n">
        <v>46277</v>
      </c>
      <c r="B6" s="6" t="inlineStr">
        <is>
          <t>TOR-001</t>
        </is>
      </c>
      <c r="C6" s="19">
        <f>IF($B6="","",IFERROR(INDEX('Catálogo'!$B$2:$B$500,MATCH($B6,'Catálogo'!$A$2:$A$500,0)),"Clave no encontrada"))</f>
        <v/>
      </c>
      <c r="D6" s="6" t="inlineStr">
        <is>
          <t>Salida</t>
        </is>
      </c>
      <c r="E6" s="8" t="n">
        <v>6</v>
      </c>
      <c r="F6" s="7" t="n"/>
      <c r="G6" s="6" t="inlineStr">
        <is>
          <t>Nota VTA-2026-131</t>
        </is>
      </c>
      <c r="H6" s="10">
        <f>IF($N6&lt;&gt;1,"",IF(AND($I6&gt;0,ISNUMBER($F6)),$F6,$R6))</f>
        <v/>
      </c>
      <c r="I6" s="9">
        <f>IF($N6&lt;&gt;1,"",IF($D6="Salida",-ABS($E6),IF($D6="Entrada",ABS($E6),$E6)))</f>
        <v/>
      </c>
      <c r="J6" s="9">
        <f>IF($N6&lt;&gt;1,"",$Q6+$I6)</f>
        <v/>
      </c>
      <c r="K6" s="10">
        <f>IF($N6&lt;&gt;1,"",IF($I6&gt;0,IF($Q6&gt;0,($Q6*$R6+$I6*$H6)/($Q6+$I6),$H6),$R6))</f>
        <v/>
      </c>
      <c r="L6" s="10">
        <f>IF($N6&lt;&gt;1,"",ROUND($J6*$K6,2))</f>
        <v/>
      </c>
      <c r="N6" s="17">
        <f>IF(AND($B6&lt;&gt;"",ISNUMBER($E6),$D6&lt;&gt;""),1,0)</f>
        <v/>
      </c>
      <c r="O6" s="17">
        <f>IF($N6=1,COUNTIFS($B$2:$B6,$B6,$N$2:$N6,1),"")</f>
        <v/>
      </c>
      <c r="P6" s="17">
        <f>IF($N6=1,$B6&amp;"|"&amp;$O6,"")</f>
        <v/>
      </c>
      <c r="Q6" s="17">
        <f>IF($N6&lt;&gt;1,"",IF($O6=1,N(IFERROR(INDEX('Catálogo'!$F$2:$F$500,MATCH($B6,'Catálogo'!$A$2:$A$500,0)),0)),INDEX($J$1:$J$5,MATCH($B6&amp;"|"&amp;($O6-1),$P$1:$P$5,0))))</f>
        <v/>
      </c>
      <c r="R6" s="17">
        <f>IF($N6&lt;&gt;1,"",IF($O6=1,N(IFERROR(INDEX('Catálogo'!$E$2:$E$500,MATCH($B6,'Catálogo'!$A$2:$A$500,0)),0)),INDEX($K$1:$K$5,MATCH($B6&amp;"|"&amp;($O6-1),$P$1:$P$5,0))))</f>
        <v/>
      </c>
    </row>
    <row r="7" ht="18" customHeight="1">
      <c r="A7" s="18" t="n">
        <v>46280</v>
      </c>
      <c r="B7" s="6" t="inlineStr">
        <is>
          <t>PIN-003</t>
        </is>
      </c>
      <c r="C7" s="19">
        <f>IF($B7="","",IFERROR(INDEX('Catálogo'!$B$2:$B$500,MATCH($B7,'Catálogo'!$A$2:$A$500,0)),"Clave no encontrada"))</f>
        <v/>
      </c>
      <c r="D7" s="6" t="inlineStr">
        <is>
          <t>Salida</t>
        </is>
      </c>
      <c r="E7" s="8" t="n">
        <v>9</v>
      </c>
      <c r="F7" s="7" t="n"/>
      <c r="G7" s="6" t="inlineStr">
        <is>
          <t>Obra del Sr. Ramírez</t>
        </is>
      </c>
      <c r="H7" s="10">
        <f>IF($N7&lt;&gt;1,"",IF(AND($I7&gt;0,ISNUMBER($F7)),$F7,$R7))</f>
        <v/>
      </c>
      <c r="I7" s="9">
        <f>IF($N7&lt;&gt;1,"",IF($D7="Salida",-ABS($E7),IF($D7="Entrada",ABS($E7),$E7)))</f>
        <v/>
      </c>
      <c r="J7" s="9">
        <f>IF($N7&lt;&gt;1,"",$Q7+$I7)</f>
        <v/>
      </c>
      <c r="K7" s="10">
        <f>IF($N7&lt;&gt;1,"",IF($I7&gt;0,IF($Q7&gt;0,($Q7*$R7+$I7*$H7)/($Q7+$I7),$H7),$R7))</f>
        <v/>
      </c>
      <c r="L7" s="10">
        <f>IF($N7&lt;&gt;1,"",ROUND($J7*$K7,2))</f>
        <v/>
      </c>
      <c r="N7" s="17">
        <f>IF(AND($B7&lt;&gt;"",ISNUMBER($E7),$D7&lt;&gt;""),1,0)</f>
        <v/>
      </c>
      <c r="O7" s="17">
        <f>IF($N7=1,COUNTIFS($B$2:$B7,$B7,$N$2:$N7,1),"")</f>
        <v/>
      </c>
      <c r="P7" s="17">
        <f>IF($N7=1,$B7&amp;"|"&amp;$O7,"")</f>
        <v/>
      </c>
      <c r="Q7" s="17">
        <f>IF($N7&lt;&gt;1,"",IF($O7=1,N(IFERROR(INDEX('Catálogo'!$F$2:$F$500,MATCH($B7,'Catálogo'!$A$2:$A$500,0)),0)),INDEX($J$1:$J$6,MATCH($B7&amp;"|"&amp;($O7-1),$P$1:$P$6,0))))</f>
        <v/>
      </c>
      <c r="R7" s="17">
        <f>IF($N7&lt;&gt;1,"",IF($O7=1,N(IFERROR(INDEX('Catálogo'!$E$2:$E$500,MATCH($B7,'Catálogo'!$A$2:$A$500,0)),0)),INDEX($K$1:$K$6,MATCH($B7&amp;"|"&amp;($O7-1),$P$1:$P$6,0))))</f>
        <v/>
      </c>
    </row>
    <row r="8" ht="18" customHeight="1">
      <c r="A8" s="18" t="n">
        <v>46285</v>
      </c>
      <c r="B8" s="6" t="inlineStr">
        <is>
          <t>PIN-003</t>
        </is>
      </c>
      <c r="C8" s="19">
        <f>IF($B8="","",IFERROR(INDEX('Catálogo'!$B$2:$B$500,MATCH($B8,'Catálogo'!$A$2:$A$500,0)),"Clave no encontrada"))</f>
        <v/>
      </c>
      <c r="D8" s="6" t="inlineStr">
        <is>
          <t>Ajuste</t>
        </is>
      </c>
      <c r="E8" s="8" t="n">
        <v>-1</v>
      </c>
      <c r="F8" s="7" t="n"/>
      <c r="G8" s="6" t="inlineStr">
        <is>
          <t>Merma: cubeta golpeada</t>
        </is>
      </c>
      <c r="H8" s="10">
        <f>IF($N8&lt;&gt;1,"",IF(AND($I8&gt;0,ISNUMBER($F8)),$F8,$R8))</f>
        <v/>
      </c>
      <c r="I8" s="9">
        <f>IF($N8&lt;&gt;1,"",IF($D8="Salida",-ABS($E8),IF($D8="Entrada",ABS($E8),$E8)))</f>
        <v/>
      </c>
      <c r="J8" s="9">
        <f>IF($N8&lt;&gt;1,"",$Q8+$I8)</f>
        <v/>
      </c>
      <c r="K8" s="10">
        <f>IF($N8&lt;&gt;1,"",IF($I8&gt;0,IF($Q8&gt;0,($Q8*$R8+$I8*$H8)/($Q8+$I8),$H8),$R8))</f>
        <v/>
      </c>
      <c r="L8" s="10">
        <f>IF($N8&lt;&gt;1,"",ROUND($J8*$K8,2))</f>
        <v/>
      </c>
      <c r="N8" s="17">
        <f>IF(AND($B8&lt;&gt;"",ISNUMBER($E8),$D8&lt;&gt;""),1,0)</f>
        <v/>
      </c>
      <c r="O8" s="17">
        <f>IF($N8=1,COUNTIFS($B$2:$B8,$B8,$N$2:$N8,1),"")</f>
        <v/>
      </c>
      <c r="P8" s="17">
        <f>IF($N8=1,$B8&amp;"|"&amp;$O8,"")</f>
        <v/>
      </c>
      <c r="Q8" s="17">
        <f>IF($N8&lt;&gt;1,"",IF($O8=1,N(IFERROR(INDEX('Catálogo'!$F$2:$F$500,MATCH($B8,'Catálogo'!$A$2:$A$500,0)),0)),INDEX($J$1:$J$7,MATCH($B8&amp;"|"&amp;($O8-1),$P$1:$P$7,0))))</f>
        <v/>
      </c>
      <c r="R8" s="17">
        <f>IF($N8&lt;&gt;1,"",IF($O8=1,N(IFERROR(INDEX('Catálogo'!$E$2:$E$500,MATCH($B8,'Catálogo'!$A$2:$A$500,0)),0)),INDEX($K$1:$K$7,MATCH($B8&amp;"|"&amp;($O8-1),$P$1:$P$7,0))))</f>
        <v/>
      </c>
    </row>
    <row r="9" ht="18" customHeight="1">
      <c r="A9" s="18" t="n">
        <v>46291</v>
      </c>
      <c r="B9" s="6" t="inlineStr">
        <is>
          <t>FOC-004</t>
        </is>
      </c>
      <c r="C9" s="19">
        <f>IF($B9="","",IFERROR(INDEX('Catálogo'!$B$2:$B$500,MATCH($B9,'Catálogo'!$A$2:$A$500,0)),"Clave no encontrada"))</f>
        <v/>
      </c>
      <c r="D9" s="6" t="inlineStr">
        <is>
          <t>Ajuste</t>
        </is>
      </c>
      <c r="E9" s="8" t="n">
        <v>-3</v>
      </c>
      <c r="F9" s="7" t="n"/>
      <c r="G9" s="6" t="inlineStr">
        <is>
          <t>Conteo físico: había 40, contamos 37</t>
        </is>
      </c>
      <c r="H9" s="10">
        <f>IF($N9&lt;&gt;1,"",IF(AND($I9&gt;0,ISNUMBER($F9)),$F9,$R9))</f>
        <v/>
      </c>
      <c r="I9" s="9">
        <f>IF($N9&lt;&gt;1,"",IF($D9="Salida",-ABS($E9),IF($D9="Entrada",ABS($E9),$E9)))</f>
        <v/>
      </c>
      <c r="J9" s="9">
        <f>IF($N9&lt;&gt;1,"",$Q9+$I9)</f>
        <v/>
      </c>
      <c r="K9" s="10">
        <f>IF($N9&lt;&gt;1,"",IF($I9&gt;0,IF($Q9&gt;0,($Q9*$R9+$I9*$H9)/($Q9+$I9),$H9),$R9))</f>
        <v/>
      </c>
      <c r="L9" s="10">
        <f>IF($N9&lt;&gt;1,"",ROUND($J9*$K9,2))</f>
        <v/>
      </c>
      <c r="N9" s="17">
        <f>IF(AND($B9&lt;&gt;"",ISNUMBER($E9),$D9&lt;&gt;""),1,0)</f>
        <v/>
      </c>
      <c r="O9" s="17">
        <f>IF($N9=1,COUNTIFS($B$2:$B9,$B9,$N$2:$N9,1),"")</f>
        <v/>
      </c>
      <c r="P9" s="17">
        <f>IF($N9=1,$B9&amp;"|"&amp;$O9,"")</f>
        <v/>
      </c>
      <c r="Q9" s="17">
        <f>IF($N9&lt;&gt;1,"",IF($O9=1,N(IFERROR(INDEX('Catálogo'!$F$2:$F$500,MATCH($B9,'Catálogo'!$A$2:$A$500,0)),0)),INDEX($J$1:$J$8,MATCH($B9&amp;"|"&amp;($O9-1),$P$1:$P$8,0))))</f>
        <v/>
      </c>
      <c r="R9" s="17">
        <f>IF($N9&lt;&gt;1,"",IF($O9=1,N(IFERROR(INDEX('Catálogo'!$E$2:$E$500,MATCH($B9,'Catálogo'!$A$2:$A$500,0)),0)),INDEX($K$1:$K$8,MATCH($B9&amp;"|"&amp;($O9-1),$P$1:$P$8,0))))</f>
        <v/>
      </c>
    </row>
    <row r="10" ht="18" customHeight="1">
      <c r="A10" s="18" t="n"/>
      <c r="B10" s="6" t="n"/>
      <c r="C10" s="19">
        <f>IF($B10="","",IFERROR(INDEX('Catálogo'!$B$2:$B$500,MATCH($B10,'Catálogo'!$A$2:$A$500,0)),"Clave no encontrada"))</f>
        <v/>
      </c>
      <c r="D10" s="6" t="n"/>
      <c r="E10" s="8" t="n"/>
      <c r="F10" s="7" t="n"/>
      <c r="G10" s="6" t="n"/>
      <c r="H10" s="10">
        <f>IF($N10&lt;&gt;1,"",IF(AND($I10&gt;0,ISNUMBER($F10)),$F10,$R10))</f>
        <v/>
      </c>
      <c r="I10" s="9">
        <f>IF($N10&lt;&gt;1,"",IF($D10="Salida",-ABS($E10),IF($D10="Entrada",ABS($E10),$E10)))</f>
        <v/>
      </c>
      <c r="J10" s="9">
        <f>IF($N10&lt;&gt;1,"",$Q10+$I10)</f>
        <v/>
      </c>
      <c r="K10" s="10">
        <f>IF($N10&lt;&gt;1,"",IF($I10&gt;0,IF($Q10&gt;0,($Q10*$R10+$I10*$H10)/($Q10+$I10),$H10),$R10))</f>
        <v/>
      </c>
      <c r="L10" s="10">
        <f>IF($N10&lt;&gt;1,"",ROUND($J10*$K10,2))</f>
        <v/>
      </c>
      <c r="N10" s="17">
        <f>IF(AND($B10&lt;&gt;"",ISNUMBER($E10),$D10&lt;&gt;""),1,0)</f>
        <v/>
      </c>
      <c r="O10" s="17">
        <f>IF($N10=1,COUNTIFS($B$2:$B10,$B10,$N$2:$N10,1),"")</f>
        <v/>
      </c>
      <c r="P10" s="17">
        <f>IF($N10=1,$B10&amp;"|"&amp;$O10,"")</f>
        <v/>
      </c>
      <c r="Q10" s="17">
        <f>IF($N10&lt;&gt;1,"",IF($O10=1,N(IFERROR(INDEX('Catálogo'!$F$2:$F$500,MATCH($B10,'Catálogo'!$A$2:$A$500,0)),0)),INDEX($J$1:$J$9,MATCH($B10&amp;"|"&amp;($O10-1),$P$1:$P$9,0))))</f>
        <v/>
      </c>
      <c r="R10" s="17">
        <f>IF($N10&lt;&gt;1,"",IF($O10=1,N(IFERROR(INDEX('Catálogo'!$E$2:$E$500,MATCH($B10,'Catálogo'!$A$2:$A$500,0)),0)),INDEX($K$1:$K$9,MATCH($B10&amp;"|"&amp;($O10-1),$P$1:$P$9,0))))</f>
        <v/>
      </c>
    </row>
    <row r="11" ht="18" customHeight="1">
      <c r="A11" s="18" t="n"/>
      <c r="B11" s="6" t="n"/>
      <c r="C11" s="19">
        <f>IF($B11="","",IFERROR(INDEX('Catálogo'!$B$2:$B$500,MATCH($B11,'Catálogo'!$A$2:$A$500,0)),"Clave no encontrada"))</f>
        <v/>
      </c>
      <c r="D11" s="6" t="n"/>
      <c r="E11" s="8" t="n"/>
      <c r="F11" s="7" t="n"/>
      <c r="G11" s="6" t="n"/>
      <c r="H11" s="10">
        <f>IF($N11&lt;&gt;1,"",IF(AND($I11&gt;0,ISNUMBER($F11)),$F11,$R11))</f>
        <v/>
      </c>
      <c r="I11" s="9">
        <f>IF($N11&lt;&gt;1,"",IF($D11="Salida",-ABS($E11),IF($D11="Entrada",ABS($E11),$E11)))</f>
        <v/>
      </c>
      <c r="J11" s="9">
        <f>IF($N11&lt;&gt;1,"",$Q11+$I11)</f>
        <v/>
      </c>
      <c r="K11" s="10">
        <f>IF($N11&lt;&gt;1,"",IF($I11&gt;0,IF($Q11&gt;0,($Q11*$R11+$I11*$H11)/($Q11+$I11),$H11),$R11))</f>
        <v/>
      </c>
      <c r="L11" s="10">
        <f>IF($N11&lt;&gt;1,"",ROUND($J11*$K11,2))</f>
        <v/>
      </c>
      <c r="N11" s="17">
        <f>IF(AND($B11&lt;&gt;"",ISNUMBER($E11),$D11&lt;&gt;""),1,0)</f>
        <v/>
      </c>
      <c r="O11" s="17">
        <f>IF($N11=1,COUNTIFS($B$2:$B11,$B11,$N$2:$N11,1),"")</f>
        <v/>
      </c>
      <c r="P11" s="17">
        <f>IF($N11=1,$B11&amp;"|"&amp;$O11,"")</f>
        <v/>
      </c>
      <c r="Q11" s="17">
        <f>IF($N11&lt;&gt;1,"",IF($O11=1,N(IFERROR(INDEX('Catálogo'!$F$2:$F$500,MATCH($B11,'Catálogo'!$A$2:$A$500,0)),0)),INDEX($J$1:$J$10,MATCH($B11&amp;"|"&amp;($O11-1),$P$1:$P$10,0))))</f>
        <v/>
      </c>
      <c r="R11" s="17">
        <f>IF($N11&lt;&gt;1,"",IF($O11=1,N(IFERROR(INDEX('Catálogo'!$E$2:$E$500,MATCH($B11,'Catálogo'!$A$2:$A$500,0)),0)),INDEX($K$1:$K$10,MATCH($B11&amp;"|"&amp;($O11-1),$P$1:$P$10,0))))</f>
        <v/>
      </c>
    </row>
    <row r="12" ht="18" customHeight="1">
      <c r="A12" s="18" t="n"/>
      <c r="B12" s="6" t="n"/>
      <c r="C12" s="19">
        <f>IF($B12="","",IFERROR(INDEX('Catálogo'!$B$2:$B$500,MATCH($B12,'Catálogo'!$A$2:$A$500,0)),"Clave no encontrada"))</f>
        <v/>
      </c>
      <c r="D12" s="6" t="n"/>
      <c r="E12" s="8" t="n"/>
      <c r="F12" s="7" t="n"/>
      <c r="G12" s="6" t="n"/>
      <c r="H12" s="10">
        <f>IF($N12&lt;&gt;1,"",IF(AND($I12&gt;0,ISNUMBER($F12)),$F12,$R12))</f>
        <v/>
      </c>
      <c r="I12" s="9">
        <f>IF($N12&lt;&gt;1,"",IF($D12="Salida",-ABS($E12),IF($D12="Entrada",ABS($E12),$E12)))</f>
        <v/>
      </c>
      <c r="J12" s="9">
        <f>IF($N12&lt;&gt;1,"",$Q12+$I12)</f>
        <v/>
      </c>
      <c r="K12" s="10">
        <f>IF($N12&lt;&gt;1,"",IF($I12&gt;0,IF($Q12&gt;0,($Q12*$R12+$I12*$H12)/($Q12+$I12),$H12),$R12))</f>
        <v/>
      </c>
      <c r="L12" s="10">
        <f>IF($N12&lt;&gt;1,"",ROUND($J12*$K12,2))</f>
        <v/>
      </c>
      <c r="N12" s="17">
        <f>IF(AND($B12&lt;&gt;"",ISNUMBER($E12),$D12&lt;&gt;""),1,0)</f>
        <v/>
      </c>
      <c r="O12" s="17">
        <f>IF($N12=1,COUNTIFS($B$2:$B12,$B12,$N$2:$N12,1),"")</f>
        <v/>
      </c>
      <c r="P12" s="17">
        <f>IF($N12=1,$B12&amp;"|"&amp;$O12,"")</f>
        <v/>
      </c>
      <c r="Q12" s="17">
        <f>IF($N12&lt;&gt;1,"",IF($O12=1,N(IFERROR(INDEX('Catálogo'!$F$2:$F$500,MATCH($B12,'Catálogo'!$A$2:$A$500,0)),0)),INDEX($J$1:$J$11,MATCH($B12&amp;"|"&amp;($O12-1),$P$1:$P$11,0))))</f>
        <v/>
      </c>
      <c r="R12" s="17">
        <f>IF($N12&lt;&gt;1,"",IF($O12=1,N(IFERROR(INDEX('Catálogo'!$E$2:$E$500,MATCH($B12,'Catálogo'!$A$2:$A$500,0)),0)),INDEX($K$1:$K$11,MATCH($B12&amp;"|"&amp;($O12-1),$P$1:$P$11,0))))</f>
        <v/>
      </c>
    </row>
    <row r="13" ht="18" customHeight="1">
      <c r="A13" s="18" t="n"/>
      <c r="B13" s="6" t="n"/>
      <c r="C13" s="19">
        <f>IF($B13="","",IFERROR(INDEX('Catálogo'!$B$2:$B$500,MATCH($B13,'Catálogo'!$A$2:$A$500,0)),"Clave no encontrada"))</f>
        <v/>
      </c>
      <c r="D13" s="6" t="n"/>
      <c r="E13" s="8" t="n"/>
      <c r="F13" s="7" t="n"/>
      <c r="G13" s="6" t="n"/>
      <c r="H13" s="10">
        <f>IF($N13&lt;&gt;1,"",IF(AND($I13&gt;0,ISNUMBER($F13)),$F13,$R13))</f>
        <v/>
      </c>
      <c r="I13" s="9">
        <f>IF($N13&lt;&gt;1,"",IF($D13="Salida",-ABS($E13),IF($D13="Entrada",ABS($E13),$E13)))</f>
        <v/>
      </c>
      <c r="J13" s="9">
        <f>IF($N13&lt;&gt;1,"",$Q13+$I13)</f>
        <v/>
      </c>
      <c r="K13" s="10">
        <f>IF($N13&lt;&gt;1,"",IF($I13&gt;0,IF($Q13&gt;0,($Q13*$R13+$I13*$H13)/($Q13+$I13),$H13),$R13))</f>
        <v/>
      </c>
      <c r="L13" s="10">
        <f>IF($N13&lt;&gt;1,"",ROUND($J13*$K13,2))</f>
        <v/>
      </c>
      <c r="N13" s="17">
        <f>IF(AND($B13&lt;&gt;"",ISNUMBER($E13),$D13&lt;&gt;""),1,0)</f>
        <v/>
      </c>
      <c r="O13" s="17">
        <f>IF($N13=1,COUNTIFS($B$2:$B13,$B13,$N$2:$N13,1),"")</f>
        <v/>
      </c>
      <c r="P13" s="17">
        <f>IF($N13=1,$B13&amp;"|"&amp;$O13,"")</f>
        <v/>
      </c>
      <c r="Q13" s="17">
        <f>IF($N13&lt;&gt;1,"",IF($O13=1,N(IFERROR(INDEX('Catálogo'!$F$2:$F$500,MATCH($B13,'Catálogo'!$A$2:$A$500,0)),0)),INDEX($J$1:$J$12,MATCH($B13&amp;"|"&amp;($O13-1),$P$1:$P$12,0))))</f>
        <v/>
      </c>
      <c r="R13" s="17">
        <f>IF($N13&lt;&gt;1,"",IF($O13=1,N(IFERROR(INDEX('Catálogo'!$E$2:$E$500,MATCH($B13,'Catálogo'!$A$2:$A$500,0)),0)),INDEX($K$1:$K$12,MATCH($B13&amp;"|"&amp;($O13-1),$P$1:$P$12,0))))</f>
        <v/>
      </c>
    </row>
    <row r="14" ht="18" customHeight="1">
      <c r="A14" s="18" t="n"/>
      <c r="B14" s="6" t="n"/>
      <c r="C14" s="19">
        <f>IF($B14="","",IFERROR(INDEX('Catálogo'!$B$2:$B$500,MATCH($B14,'Catálogo'!$A$2:$A$500,0)),"Clave no encontrada"))</f>
        <v/>
      </c>
      <c r="D14" s="6" t="n"/>
      <c r="E14" s="8" t="n"/>
      <c r="F14" s="7" t="n"/>
      <c r="G14" s="6" t="n"/>
      <c r="H14" s="10">
        <f>IF($N14&lt;&gt;1,"",IF(AND($I14&gt;0,ISNUMBER($F14)),$F14,$R14))</f>
        <v/>
      </c>
      <c r="I14" s="9">
        <f>IF($N14&lt;&gt;1,"",IF($D14="Salida",-ABS($E14),IF($D14="Entrada",ABS($E14),$E14)))</f>
        <v/>
      </c>
      <c r="J14" s="9">
        <f>IF($N14&lt;&gt;1,"",$Q14+$I14)</f>
        <v/>
      </c>
      <c r="K14" s="10">
        <f>IF($N14&lt;&gt;1,"",IF($I14&gt;0,IF($Q14&gt;0,($Q14*$R14+$I14*$H14)/($Q14+$I14),$H14),$R14))</f>
        <v/>
      </c>
      <c r="L14" s="10">
        <f>IF($N14&lt;&gt;1,"",ROUND($J14*$K14,2))</f>
        <v/>
      </c>
      <c r="N14" s="17">
        <f>IF(AND($B14&lt;&gt;"",ISNUMBER($E14),$D14&lt;&gt;""),1,0)</f>
        <v/>
      </c>
      <c r="O14" s="17">
        <f>IF($N14=1,COUNTIFS($B$2:$B14,$B14,$N$2:$N14,1),"")</f>
        <v/>
      </c>
      <c r="P14" s="17">
        <f>IF($N14=1,$B14&amp;"|"&amp;$O14,"")</f>
        <v/>
      </c>
      <c r="Q14" s="17">
        <f>IF($N14&lt;&gt;1,"",IF($O14=1,N(IFERROR(INDEX('Catálogo'!$F$2:$F$500,MATCH($B14,'Catálogo'!$A$2:$A$500,0)),0)),INDEX($J$1:$J$13,MATCH($B14&amp;"|"&amp;($O14-1),$P$1:$P$13,0))))</f>
        <v/>
      </c>
      <c r="R14" s="17">
        <f>IF($N14&lt;&gt;1,"",IF($O14=1,N(IFERROR(INDEX('Catálogo'!$E$2:$E$500,MATCH($B14,'Catálogo'!$A$2:$A$500,0)),0)),INDEX($K$1:$K$13,MATCH($B14&amp;"|"&amp;($O14-1),$P$1:$P$13,0))))</f>
        <v/>
      </c>
    </row>
    <row r="15" ht="18" customHeight="1">
      <c r="A15" s="18" t="n"/>
      <c r="B15" s="6" t="n"/>
      <c r="C15" s="19">
        <f>IF($B15="","",IFERROR(INDEX('Catálogo'!$B$2:$B$500,MATCH($B15,'Catálogo'!$A$2:$A$500,0)),"Clave no encontrada"))</f>
        <v/>
      </c>
      <c r="D15" s="6" t="n"/>
      <c r="E15" s="8" t="n"/>
      <c r="F15" s="7" t="n"/>
      <c r="G15" s="6" t="n"/>
      <c r="H15" s="10">
        <f>IF($N15&lt;&gt;1,"",IF(AND($I15&gt;0,ISNUMBER($F15)),$F15,$R15))</f>
        <v/>
      </c>
      <c r="I15" s="9">
        <f>IF($N15&lt;&gt;1,"",IF($D15="Salida",-ABS($E15),IF($D15="Entrada",ABS($E15),$E15)))</f>
        <v/>
      </c>
      <c r="J15" s="9">
        <f>IF($N15&lt;&gt;1,"",$Q15+$I15)</f>
        <v/>
      </c>
      <c r="K15" s="10">
        <f>IF($N15&lt;&gt;1,"",IF($I15&gt;0,IF($Q15&gt;0,($Q15*$R15+$I15*$H15)/($Q15+$I15),$H15),$R15))</f>
        <v/>
      </c>
      <c r="L15" s="10">
        <f>IF($N15&lt;&gt;1,"",ROUND($J15*$K15,2))</f>
        <v/>
      </c>
      <c r="N15" s="17">
        <f>IF(AND($B15&lt;&gt;"",ISNUMBER($E15),$D15&lt;&gt;""),1,0)</f>
        <v/>
      </c>
      <c r="O15" s="17">
        <f>IF($N15=1,COUNTIFS($B$2:$B15,$B15,$N$2:$N15,1),"")</f>
        <v/>
      </c>
      <c r="P15" s="17">
        <f>IF($N15=1,$B15&amp;"|"&amp;$O15,"")</f>
        <v/>
      </c>
      <c r="Q15" s="17">
        <f>IF($N15&lt;&gt;1,"",IF($O15=1,N(IFERROR(INDEX('Catálogo'!$F$2:$F$500,MATCH($B15,'Catálogo'!$A$2:$A$500,0)),0)),INDEX($J$1:$J$14,MATCH($B15&amp;"|"&amp;($O15-1),$P$1:$P$14,0))))</f>
        <v/>
      </c>
      <c r="R15" s="17">
        <f>IF($N15&lt;&gt;1,"",IF($O15=1,N(IFERROR(INDEX('Catálogo'!$E$2:$E$500,MATCH($B15,'Catálogo'!$A$2:$A$500,0)),0)),INDEX($K$1:$K$14,MATCH($B15&amp;"|"&amp;($O15-1),$P$1:$P$14,0))))</f>
        <v/>
      </c>
    </row>
    <row r="16" ht="18" customHeight="1">
      <c r="A16" s="18" t="n"/>
      <c r="B16" s="6" t="n"/>
      <c r="C16" s="19">
        <f>IF($B16="","",IFERROR(INDEX('Catálogo'!$B$2:$B$500,MATCH($B16,'Catálogo'!$A$2:$A$500,0)),"Clave no encontrada"))</f>
        <v/>
      </c>
      <c r="D16" s="6" t="n"/>
      <c r="E16" s="8" t="n"/>
      <c r="F16" s="7" t="n"/>
      <c r="G16" s="6" t="n"/>
      <c r="H16" s="10">
        <f>IF($N16&lt;&gt;1,"",IF(AND($I16&gt;0,ISNUMBER($F16)),$F16,$R16))</f>
        <v/>
      </c>
      <c r="I16" s="9">
        <f>IF($N16&lt;&gt;1,"",IF($D16="Salida",-ABS($E16),IF($D16="Entrada",ABS($E16),$E16)))</f>
        <v/>
      </c>
      <c r="J16" s="9">
        <f>IF($N16&lt;&gt;1,"",$Q16+$I16)</f>
        <v/>
      </c>
      <c r="K16" s="10">
        <f>IF($N16&lt;&gt;1,"",IF($I16&gt;0,IF($Q16&gt;0,($Q16*$R16+$I16*$H16)/($Q16+$I16),$H16),$R16))</f>
        <v/>
      </c>
      <c r="L16" s="10">
        <f>IF($N16&lt;&gt;1,"",ROUND($J16*$K16,2))</f>
        <v/>
      </c>
      <c r="N16" s="17">
        <f>IF(AND($B16&lt;&gt;"",ISNUMBER($E16),$D16&lt;&gt;""),1,0)</f>
        <v/>
      </c>
      <c r="O16" s="17">
        <f>IF($N16=1,COUNTIFS($B$2:$B16,$B16,$N$2:$N16,1),"")</f>
        <v/>
      </c>
      <c r="P16" s="17">
        <f>IF($N16=1,$B16&amp;"|"&amp;$O16,"")</f>
        <v/>
      </c>
      <c r="Q16" s="17">
        <f>IF($N16&lt;&gt;1,"",IF($O16=1,N(IFERROR(INDEX('Catálogo'!$F$2:$F$500,MATCH($B16,'Catálogo'!$A$2:$A$500,0)),0)),INDEX($J$1:$J$15,MATCH($B16&amp;"|"&amp;($O16-1),$P$1:$P$15,0))))</f>
        <v/>
      </c>
      <c r="R16" s="17">
        <f>IF($N16&lt;&gt;1,"",IF($O16=1,N(IFERROR(INDEX('Catálogo'!$E$2:$E$500,MATCH($B16,'Catálogo'!$A$2:$A$500,0)),0)),INDEX($K$1:$K$15,MATCH($B16&amp;"|"&amp;($O16-1),$P$1:$P$15,0))))</f>
        <v/>
      </c>
    </row>
    <row r="17" ht="18" customHeight="1">
      <c r="A17" s="18" t="n"/>
      <c r="B17" s="6" t="n"/>
      <c r="C17" s="19">
        <f>IF($B17="","",IFERROR(INDEX('Catálogo'!$B$2:$B$500,MATCH($B17,'Catálogo'!$A$2:$A$500,0)),"Clave no encontrada"))</f>
        <v/>
      </c>
      <c r="D17" s="6" t="n"/>
      <c r="E17" s="8" t="n"/>
      <c r="F17" s="7" t="n"/>
      <c r="G17" s="6" t="n"/>
      <c r="H17" s="10">
        <f>IF($N17&lt;&gt;1,"",IF(AND($I17&gt;0,ISNUMBER($F17)),$F17,$R17))</f>
        <v/>
      </c>
      <c r="I17" s="9">
        <f>IF($N17&lt;&gt;1,"",IF($D17="Salida",-ABS($E17),IF($D17="Entrada",ABS($E17),$E17)))</f>
        <v/>
      </c>
      <c r="J17" s="9">
        <f>IF($N17&lt;&gt;1,"",$Q17+$I17)</f>
        <v/>
      </c>
      <c r="K17" s="10">
        <f>IF($N17&lt;&gt;1,"",IF($I17&gt;0,IF($Q17&gt;0,($Q17*$R17+$I17*$H17)/($Q17+$I17),$H17),$R17))</f>
        <v/>
      </c>
      <c r="L17" s="10">
        <f>IF($N17&lt;&gt;1,"",ROUND($J17*$K17,2))</f>
        <v/>
      </c>
      <c r="N17" s="17">
        <f>IF(AND($B17&lt;&gt;"",ISNUMBER($E17),$D17&lt;&gt;""),1,0)</f>
        <v/>
      </c>
      <c r="O17" s="17">
        <f>IF($N17=1,COUNTIFS($B$2:$B17,$B17,$N$2:$N17,1),"")</f>
        <v/>
      </c>
      <c r="P17" s="17">
        <f>IF($N17=1,$B17&amp;"|"&amp;$O17,"")</f>
        <v/>
      </c>
      <c r="Q17" s="17">
        <f>IF($N17&lt;&gt;1,"",IF($O17=1,N(IFERROR(INDEX('Catálogo'!$F$2:$F$500,MATCH($B17,'Catálogo'!$A$2:$A$500,0)),0)),INDEX($J$1:$J$16,MATCH($B17&amp;"|"&amp;($O17-1),$P$1:$P$16,0))))</f>
        <v/>
      </c>
      <c r="R17" s="17">
        <f>IF($N17&lt;&gt;1,"",IF($O17=1,N(IFERROR(INDEX('Catálogo'!$E$2:$E$500,MATCH($B17,'Catálogo'!$A$2:$A$500,0)),0)),INDEX($K$1:$K$16,MATCH($B17&amp;"|"&amp;($O17-1),$P$1:$P$16,0))))</f>
        <v/>
      </c>
    </row>
    <row r="18" ht="18" customHeight="1">
      <c r="A18" s="18" t="n"/>
      <c r="B18" s="6" t="n"/>
      <c r="C18" s="19">
        <f>IF($B18="","",IFERROR(INDEX('Catálogo'!$B$2:$B$500,MATCH($B18,'Catálogo'!$A$2:$A$500,0)),"Clave no encontrada"))</f>
        <v/>
      </c>
      <c r="D18" s="6" t="n"/>
      <c r="E18" s="8" t="n"/>
      <c r="F18" s="7" t="n"/>
      <c r="G18" s="6" t="n"/>
      <c r="H18" s="10">
        <f>IF($N18&lt;&gt;1,"",IF(AND($I18&gt;0,ISNUMBER($F18)),$F18,$R18))</f>
        <v/>
      </c>
      <c r="I18" s="9">
        <f>IF($N18&lt;&gt;1,"",IF($D18="Salida",-ABS($E18),IF($D18="Entrada",ABS($E18),$E18)))</f>
        <v/>
      </c>
      <c r="J18" s="9">
        <f>IF($N18&lt;&gt;1,"",$Q18+$I18)</f>
        <v/>
      </c>
      <c r="K18" s="10">
        <f>IF($N18&lt;&gt;1,"",IF($I18&gt;0,IF($Q18&gt;0,($Q18*$R18+$I18*$H18)/($Q18+$I18),$H18),$R18))</f>
        <v/>
      </c>
      <c r="L18" s="10">
        <f>IF($N18&lt;&gt;1,"",ROUND($J18*$K18,2))</f>
        <v/>
      </c>
      <c r="N18" s="17">
        <f>IF(AND($B18&lt;&gt;"",ISNUMBER($E18),$D18&lt;&gt;""),1,0)</f>
        <v/>
      </c>
      <c r="O18" s="17">
        <f>IF($N18=1,COUNTIFS($B$2:$B18,$B18,$N$2:$N18,1),"")</f>
        <v/>
      </c>
      <c r="P18" s="17">
        <f>IF($N18=1,$B18&amp;"|"&amp;$O18,"")</f>
        <v/>
      </c>
      <c r="Q18" s="17">
        <f>IF($N18&lt;&gt;1,"",IF($O18=1,N(IFERROR(INDEX('Catálogo'!$F$2:$F$500,MATCH($B18,'Catálogo'!$A$2:$A$500,0)),0)),INDEX($J$1:$J$17,MATCH($B18&amp;"|"&amp;($O18-1),$P$1:$P$17,0))))</f>
        <v/>
      </c>
      <c r="R18" s="17">
        <f>IF($N18&lt;&gt;1,"",IF($O18=1,N(IFERROR(INDEX('Catálogo'!$E$2:$E$500,MATCH($B18,'Catálogo'!$A$2:$A$500,0)),0)),INDEX($K$1:$K$17,MATCH($B18&amp;"|"&amp;($O18-1),$P$1:$P$17,0))))</f>
        <v/>
      </c>
    </row>
    <row r="19" ht="18" customHeight="1">
      <c r="A19" s="18" t="n"/>
      <c r="B19" s="6" t="n"/>
      <c r="C19" s="19">
        <f>IF($B19="","",IFERROR(INDEX('Catálogo'!$B$2:$B$500,MATCH($B19,'Catálogo'!$A$2:$A$500,0)),"Clave no encontrada"))</f>
        <v/>
      </c>
      <c r="D19" s="6" t="n"/>
      <c r="E19" s="8" t="n"/>
      <c r="F19" s="7" t="n"/>
      <c r="G19" s="6" t="n"/>
      <c r="H19" s="10">
        <f>IF($N19&lt;&gt;1,"",IF(AND($I19&gt;0,ISNUMBER($F19)),$F19,$R19))</f>
        <v/>
      </c>
      <c r="I19" s="9">
        <f>IF($N19&lt;&gt;1,"",IF($D19="Salida",-ABS($E19),IF($D19="Entrada",ABS($E19),$E19)))</f>
        <v/>
      </c>
      <c r="J19" s="9">
        <f>IF($N19&lt;&gt;1,"",$Q19+$I19)</f>
        <v/>
      </c>
      <c r="K19" s="10">
        <f>IF($N19&lt;&gt;1,"",IF($I19&gt;0,IF($Q19&gt;0,($Q19*$R19+$I19*$H19)/($Q19+$I19),$H19),$R19))</f>
        <v/>
      </c>
      <c r="L19" s="10">
        <f>IF($N19&lt;&gt;1,"",ROUND($J19*$K19,2))</f>
        <v/>
      </c>
      <c r="N19" s="17">
        <f>IF(AND($B19&lt;&gt;"",ISNUMBER($E19),$D19&lt;&gt;""),1,0)</f>
        <v/>
      </c>
      <c r="O19" s="17">
        <f>IF($N19=1,COUNTIFS($B$2:$B19,$B19,$N$2:$N19,1),"")</f>
        <v/>
      </c>
      <c r="P19" s="17">
        <f>IF($N19=1,$B19&amp;"|"&amp;$O19,"")</f>
        <v/>
      </c>
      <c r="Q19" s="17">
        <f>IF($N19&lt;&gt;1,"",IF($O19=1,N(IFERROR(INDEX('Catálogo'!$F$2:$F$500,MATCH($B19,'Catálogo'!$A$2:$A$500,0)),0)),INDEX($J$1:$J$18,MATCH($B19&amp;"|"&amp;($O19-1),$P$1:$P$18,0))))</f>
        <v/>
      </c>
      <c r="R19" s="17">
        <f>IF($N19&lt;&gt;1,"",IF($O19=1,N(IFERROR(INDEX('Catálogo'!$E$2:$E$500,MATCH($B19,'Catálogo'!$A$2:$A$500,0)),0)),INDEX($K$1:$K$18,MATCH($B19&amp;"|"&amp;($O19-1),$P$1:$P$18,0))))</f>
        <v/>
      </c>
    </row>
    <row r="20" ht="18" customHeight="1">
      <c r="A20" s="18" t="n"/>
      <c r="B20" s="6" t="n"/>
      <c r="C20" s="19">
        <f>IF($B20="","",IFERROR(INDEX('Catálogo'!$B$2:$B$500,MATCH($B20,'Catálogo'!$A$2:$A$500,0)),"Clave no encontrada"))</f>
        <v/>
      </c>
      <c r="D20" s="6" t="n"/>
      <c r="E20" s="8" t="n"/>
      <c r="F20" s="7" t="n"/>
      <c r="G20" s="6" t="n"/>
      <c r="H20" s="10">
        <f>IF($N20&lt;&gt;1,"",IF(AND($I20&gt;0,ISNUMBER($F20)),$F20,$R20))</f>
        <v/>
      </c>
      <c r="I20" s="9">
        <f>IF($N20&lt;&gt;1,"",IF($D20="Salida",-ABS($E20),IF($D20="Entrada",ABS($E20),$E20)))</f>
        <v/>
      </c>
      <c r="J20" s="9">
        <f>IF($N20&lt;&gt;1,"",$Q20+$I20)</f>
        <v/>
      </c>
      <c r="K20" s="10">
        <f>IF($N20&lt;&gt;1,"",IF($I20&gt;0,IF($Q20&gt;0,($Q20*$R20+$I20*$H20)/($Q20+$I20),$H20),$R20))</f>
        <v/>
      </c>
      <c r="L20" s="10">
        <f>IF($N20&lt;&gt;1,"",ROUND($J20*$K20,2))</f>
        <v/>
      </c>
      <c r="N20" s="17">
        <f>IF(AND($B20&lt;&gt;"",ISNUMBER($E20),$D20&lt;&gt;""),1,0)</f>
        <v/>
      </c>
      <c r="O20" s="17">
        <f>IF($N20=1,COUNTIFS($B$2:$B20,$B20,$N$2:$N20,1),"")</f>
        <v/>
      </c>
      <c r="P20" s="17">
        <f>IF($N20=1,$B20&amp;"|"&amp;$O20,"")</f>
        <v/>
      </c>
      <c r="Q20" s="17">
        <f>IF($N20&lt;&gt;1,"",IF($O20=1,N(IFERROR(INDEX('Catálogo'!$F$2:$F$500,MATCH($B20,'Catálogo'!$A$2:$A$500,0)),0)),INDEX($J$1:$J$19,MATCH($B20&amp;"|"&amp;($O20-1),$P$1:$P$19,0))))</f>
        <v/>
      </c>
      <c r="R20" s="17">
        <f>IF($N20&lt;&gt;1,"",IF($O20=1,N(IFERROR(INDEX('Catálogo'!$E$2:$E$500,MATCH($B20,'Catálogo'!$A$2:$A$500,0)),0)),INDEX($K$1:$K$19,MATCH($B20&amp;"|"&amp;($O20-1),$P$1:$P$19,0))))</f>
        <v/>
      </c>
    </row>
    <row r="21" ht="18" customHeight="1">
      <c r="A21" s="18" t="n"/>
      <c r="B21" s="6" t="n"/>
      <c r="C21" s="19">
        <f>IF($B21="","",IFERROR(INDEX('Catálogo'!$B$2:$B$500,MATCH($B21,'Catálogo'!$A$2:$A$500,0)),"Clave no encontrada"))</f>
        <v/>
      </c>
      <c r="D21" s="6" t="n"/>
      <c r="E21" s="8" t="n"/>
      <c r="F21" s="7" t="n"/>
      <c r="G21" s="6" t="n"/>
      <c r="H21" s="10">
        <f>IF($N21&lt;&gt;1,"",IF(AND($I21&gt;0,ISNUMBER($F21)),$F21,$R21))</f>
        <v/>
      </c>
      <c r="I21" s="9">
        <f>IF($N21&lt;&gt;1,"",IF($D21="Salida",-ABS($E21),IF($D21="Entrada",ABS($E21),$E21)))</f>
        <v/>
      </c>
      <c r="J21" s="9">
        <f>IF($N21&lt;&gt;1,"",$Q21+$I21)</f>
        <v/>
      </c>
      <c r="K21" s="10">
        <f>IF($N21&lt;&gt;1,"",IF($I21&gt;0,IF($Q21&gt;0,($Q21*$R21+$I21*$H21)/($Q21+$I21),$H21),$R21))</f>
        <v/>
      </c>
      <c r="L21" s="10">
        <f>IF($N21&lt;&gt;1,"",ROUND($J21*$K21,2))</f>
        <v/>
      </c>
      <c r="N21" s="17">
        <f>IF(AND($B21&lt;&gt;"",ISNUMBER($E21),$D21&lt;&gt;""),1,0)</f>
        <v/>
      </c>
      <c r="O21" s="17">
        <f>IF($N21=1,COUNTIFS($B$2:$B21,$B21,$N$2:$N21,1),"")</f>
        <v/>
      </c>
      <c r="P21" s="17">
        <f>IF($N21=1,$B21&amp;"|"&amp;$O21,"")</f>
        <v/>
      </c>
      <c r="Q21" s="17">
        <f>IF($N21&lt;&gt;1,"",IF($O21=1,N(IFERROR(INDEX('Catálogo'!$F$2:$F$500,MATCH($B21,'Catálogo'!$A$2:$A$500,0)),0)),INDEX($J$1:$J$20,MATCH($B21&amp;"|"&amp;($O21-1),$P$1:$P$20,0))))</f>
        <v/>
      </c>
      <c r="R21" s="17">
        <f>IF($N21&lt;&gt;1,"",IF($O21=1,N(IFERROR(INDEX('Catálogo'!$E$2:$E$500,MATCH($B21,'Catálogo'!$A$2:$A$500,0)),0)),INDEX($K$1:$K$20,MATCH($B21&amp;"|"&amp;($O21-1),$P$1:$P$20,0))))</f>
        <v/>
      </c>
    </row>
    <row r="22" ht="18" customHeight="1">
      <c r="A22" s="18" t="n"/>
      <c r="B22" s="6" t="n"/>
      <c r="C22" s="19">
        <f>IF($B22="","",IFERROR(INDEX('Catálogo'!$B$2:$B$500,MATCH($B22,'Catálogo'!$A$2:$A$500,0)),"Clave no encontrada"))</f>
        <v/>
      </c>
      <c r="D22" s="6" t="n"/>
      <c r="E22" s="8" t="n"/>
      <c r="F22" s="7" t="n"/>
      <c r="G22" s="6" t="n"/>
      <c r="H22" s="10">
        <f>IF($N22&lt;&gt;1,"",IF(AND($I22&gt;0,ISNUMBER($F22)),$F22,$R22))</f>
        <v/>
      </c>
      <c r="I22" s="9">
        <f>IF($N22&lt;&gt;1,"",IF($D22="Salida",-ABS($E22),IF($D22="Entrada",ABS($E22),$E22)))</f>
        <v/>
      </c>
      <c r="J22" s="9">
        <f>IF($N22&lt;&gt;1,"",$Q22+$I22)</f>
        <v/>
      </c>
      <c r="K22" s="10">
        <f>IF($N22&lt;&gt;1,"",IF($I22&gt;0,IF($Q22&gt;0,($Q22*$R22+$I22*$H22)/($Q22+$I22),$H22),$R22))</f>
        <v/>
      </c>
      <c r="L22" s="10">
        <f>IF($N22&lt;&gt;1,"",ROUND($J22*$K22,2))</f>
        <v/>
      </c>
      <c r="N22" s="17">
        <f>IF(AND($B22&lt;&gt;"",ISNUMBER($E22),$D22&lt;&gt;""),1,0)</f>
        <v/>
      </c>
      <c r="O22" s="17">
        <f>IF($N22=1,COUNTIFS($B$2:$B22,$B22,$N$2:$N22,1),"")</f>
        <v/>
      </c>
      <c r="P22" s="17">
        <f>IF($N22=1,$B22&amp;"|"&amp;$O22,"")</f>
        <v/>
      </c>
      <c r="Q22" s="17">
        <f>IF($N22&lt;&gt;1,"",IF($O22=1,N(IFERROR(INDEX('Catálogo'!$F$2:$F$500,MATCH($B22,'Catálogo'!$A$2:$A$500,0)),0)),INDEX($J$1:$J$21,MATCH($B22&amp;"|"&amp;($O22-1),$P$1:$P$21,0))))</f>
        <v/>
      </c>
      <c r="R22" s="17">
        <f>IF($N22&lt;&gt;1,"",IF($O22=1,N(IFERROR(INDEX('Catálogo'!$E$2:$E$500,MATCH($B22,'Catálogo'!$A$2:$A$500,0)),0)),INDEX($K$1:$K$21,MATCH($B22&amp;"|"&amp;($O22-1),$P$1:$P$21,0))))</f>
        <v/>
      </c>
    </row>
    <row r="23" ht="18" customHeight="1">
      <c r="A23" s="18" t="n"/>
      <c r="B23" s="6" t="n"/>
      <c r="C23" s="19">
        <f>IF($B23="","",IFERROR(INDEX('Catálogo'!$B$2:$B$500,MATCH($B23,'Catálogo'!$A$2:$A$500,0)),"Clave no encontrada"))</f>
        <v/>
      </c>
      <c r="D23" s="6" t="n"/>
      <c r="E23" s="8" t="n"/>
      <c r="F23" s="7" t="n"/>
      <c r="G23" s="6" t="n"/>
      <c r="H23" s="10">
        <f>IF($N23&lt;&gt;1,"",IF(AND($I23&gt;0,ISNUMBER($F23)),$F23,$R23))</f>
        <v/>
      </c>
      <c r="I23" s="9">
        <f>IF($N23&lt;&gt;1,"",IF($D23="Salida",-ABS($E23),IF($D23="Entrada",ABS($E23),$E23)))</f>
        <v/>
      </c>
      <c r="J23" s="9">
        <f>IF($N23&lt;&gt;1,"",$Q23+$I23)</f>
        <v/>
      </c>
      <c r="K23" s="10">
        <f>IF($N23&lt;&gt;1,"",IF($I23&gt;0,IF($Q23&gt;0,($Q23*$R23+$I23*$H23)/($Q23+$I23),$H23),$R23))</f>
        <v/>
      </c>
      <c r="L23" s="10">
        <f>IF($N23&lt;&gt;1,"",ROUND($J23*$K23,2))</f>
        <v/>
      </c>
      <c r="N23" s="17">
        <f>IF(AND($B23&lt;&gt;"",ISNUMBER($E23),$D23&lt;&gt;""),1,0)</f>
        <v/>
      </c>
      <c r="O23" s="17">
        <f>IF($N23=1,COUNTIFS($B$2:$B23,$B23,$N$2:$N23,1),"")</f>
        <v/>
      </c>
      <c r="P23" s="17">
        <f>IF($N23=1,$B23&amp;"|"&amp;$O23,"")</f>
        <v/>
      </c>
      <c r="Q23" s="17">
        <f>IF($N23&lt;&gt;1,"",IF($O23=1,N(IFERROR(INDEX('Catálogo'!$F$2:$F$500,MATCH($B23,'Catálogo'!$A$2:$A$500,0)),0)),INDEX($J$1:$J$22,MATCH($B23&amp;"|"&amp;($O23-1),$P$1:$P$22,0))))</f>
        <v/>
      </c>
      <c r="R23" s="17">
        <f>IF($N23&lt;&gt;1,"",IF($O23=1,N(IFERROR(INDEX('Catálogo'!$E$2:$E$500,MATCH($B23,'Catálogo'!$A$2:$A$500,0)),0)),INDEX($K$1:$K$22,MATCH($B23&amp;"|"&amp;($O23-1),$P$1:$P$22,0))))</f>
        <v/>
      </c>
    </row>
    <row r="24" ht="18" customHeight="1">
      <c r="A24" s="18" t="n"/>
      <c r="B24" s="6" t="n"/>
      <c r="C24" s="19">
        <f>IF($B24="","",IFERROR(INDEX('Catálogo'!$B$2:$B$500,MATCH($B24,'Catálogo'!$A$2:$A$500,0)),"Clave no encontrada"))</f>
        <v/>
      </c>
      <c r="D24" s="6" t="n"/>
      <c r="E24" s="8" t="n"/>
      <c r="F24" s="7" t="n"/>
      <c r="G24" s="6" t="n"/>
      <c r="H24" s="10">
        <f>IF($N24&lt;&gt;1,"",IF(AND($I24&gt;0,ISNUMBER($F24)),$F24,$R24))</f>
        <v/>
      </c>
      <c r="I24" s="9">
        <f>IF($N24&lt;&gt;1,"",IF($D24="Salida",-ABS($E24),IF($D24="Entrada",ABS($E24),$E24)))</f>
        <v/>
      </c>
      <c r="J24" s="9">
        <f>IF($N24&lt;&gt;1,"",$Q24+$I24)</f>
        <v/>
      </c>
      <c r="K24" s="10">
        <f>IF($N24&lt;&gt;1,"",IF($I24&gt;0,IF($Q24&gt;0,($Q24*$R24+$I24*$H24)/($Q24+$I24),$H24),$R24))</f>
        <v/>
      </c>
      <c r="L24" s="10">
        <f>IF($N24&lt;&gt;1,"",ROUND($J24*$K24,2))</f>
        <v/>
      </c>
      <c r="N24" s="17">
        <f>IF(AND($B24&lt;&gt;"",ISNUMBER($E24),$D24&lt;&gt;""),1,0)</f>
        <v/>
      </c>
      <c r="O24" s="17">
        <f>IF($N24=1,COUNTIFS($B$2:$B24,$B24,$N$2:$N24,1),"")</f>
        <v/>
      </c>
      <c r="P24" s="17">
        <f>IF($N24=1,$B24&amp;"|"&amp;$O24,"")</f>
        <v/>
      </c>
      <c r="Q24" s="17">
        <f>IF($N24&lt;&gt;1,"",IF($O24=1,N(IFERROR(INDEX('Catálogo'!$F$2:$F$500,MATCH($B24,'Catálogo'!$A$2:$A$500,0)),0)),INDEX($J$1:$J$23,MATCH($B24&amp;"|"&amp;($O24-1),$P$1:$P$23,0))))</f>
        <v/>
      </c>
      <c r="R24" s="17">
        <f>IF($N24&lt;&gt;1,"",IF($O24=1,N(IFERROR(INDEX('Catálogo'!$E$2:$E$500,MATCH($B24,'Catálogo'!$A$2:$A$500,0)),0)),INDEX($K$1:$K$23,MATCH($B24&amp;"|"&amp;($O24-1),$P$1:$P$23,0))))</f>
        <v/>
      </c>
    </row>
    <row r="25" ht="18" customHeight="1">
      <c r="A25" s="18" t="n"/>
      <c r="B25" s="6" t="n"/>
      <c r="C25" s="19">
        <f>IF($B25="","",IFERROR(INDEX('Catálogo'!$B$2:$B$500,MATCH($B25,'Catálogo'!$A$2:$A$500,0)),"Clave no encontrada"))</f>
        <v/>
      </c>
      <c r="D25" s="6" t="n"/>
      <c r="E25" s="8" t="n"/>
      <c r="F25" s="7" t="n"/>
      <c r="G25" s="6" t="n"/>
      <c r="H25" s="10">
        <f>IF($N25&lt;&gt;1,"",IF(AND($I25&gt;0,ISNUMBER($F25)),$F25,$R25))</f>
        <v/>
      </c>
      <c r="I25" s="9">
        <f>IF($N25&lt;&gt;1,"",IF($D25="Salida",-ABS($E25),IF($D25="Entrada",ABS($E25),$E25)))</f>
        <v/>
      </c>
      <c r="J25" s="9">
        <f>IF($N25&lt;&gt;1,"",$Q25+$I25)</f>
        <v/>
      </c>
      <c r="K25" s="10">
        <f>IF($N25&lt;&gt;1,"",IF($I25&gt;0,IF($Q25&gt;0,($Q25*$R25+$I25*$H25)/($Q25+$I25),$H25),$R25))</f>
        <v/>
      </c>
      <c r="L25" s="10">
        <f>IF($N25&lt;&gt;1,"",ROUND($J25*$K25,2))</f>
        <v/>
      </c>
      <c r="N25" s="17">
        <f>IF(AND($B25&lt;&gt;"",ISNUMBER($E25),$D25&lt;&gt;""),1,0)</f>
        <v/>
      </c>
      <c r="O25" s="17">
        <f>IF($N25=1,COUNTIFS($B$2:$B25,$B25,$N$2:$N25,1),"")</f>
        <v/>
      </c>
      <c r="P25" s="17">
        <f>IF($N25=1,$B25&amp;"|"&amp;$O25,"")</f>
        <v/>
      </c>
      <c r="Q25" s="17">
        <f>IF($N25&lt;&gt;1,"",IF($O25=1,N(IFERROR(INDEX('Catálogo'!$F$2:$F$500,MATCH($B25,'Catálogo'!$A$2:$A$500,0)),0)),INDEX($J$1:$J$24,MATCH($B25&amp;"|"&amp;($O25-1),$P$1:$P$24,0))))</f>
        <v/>
      </c>
      <c r="R25" s="17">
        <f>IF($N25&lt;&gt;1,"",IF($O25=1,N(IFERROR(INDEX('Catálogo'!$E$2:$E$500,MATCH($B25,'Catálogo'!$A$2:$A$500,0)),0)),INDEX($K$1:$K$24,MATCH($B25&amp;"|"&amp;($O25-1),$P$1:$P$24,0))))</f>
        <v/>
      </c>
    </row>
    <row r="26" ht="18" customHeight="1">
      <c r="A26" s="18" t="n"/>
      <c r="B26" s="6" t="n"/>
      <c r="C26" s="19">
        <f>IF($B26="","",IFERROR(INDEX('Catálogo'!$B$2:$B$500,MATCH($B26,'Catálogo'!$A$2:$A$500,0)),"Clave no encontrada"))</f>
        <v/>
      </c>
      <c r="D26" s="6" t="n"/>
      <c r="E26" s="8" t="n"/>
      <c r="F26" s="7" t="n"/>
      <c r="G26" s="6" t="n"/>
      <c r="H26" s="10">
        <f>IF($N26&lt;&gt;1,"",IF(AND($I26&gt;0,ISNUMBER($F26)),$F26,$R26))</f>
        <v/>
      </c>
      <c r="I26" s="9">
        <f>IF($N26&lt;&gt;1,"",IF($D26="Salida",-ABS($E26),IF($D26="Entrada",ABS($E26),$E26)))</f>
        <v/>
      </c>
      <c r="J26" s="9">
        <f>IF($N26&lt;&gt;1,"",$Q26+$I26)</f>
        <v/>
      </c>
      <c r="K26" s="10">
        <f>IF($N26&lt;&gt;1,"",IF($I26&gt;0,IF($Q26&gt;0,($Q26*$R26+$I26*$H26)/($Q26+$I26),$H26),$R26))</f>
        <v/>
      </c>
      <c r="L26" s="10">
        <f>IF($N26&lt;&gt;1,"",ROUND($J26*$K26,2))</f>
        <v/>
      </c>
      <c r="N26" s="17">
        <f>IF(AND($B26&lt;&gt;"",ISNUMBER($E26),$D26&lt;&gt;""),1,0)</f>
        <v/>
      </c>
      <c r="O26" s="17">
        <f>IF($N26=1,COUNTIFS($B$2:$B26,$B26,$N$2:$N26,1),"")</f>
        <v/>
      </c>
      <c r="P26" s="17">
        <f>IF($N26=1,$B26&amp;"|"&amp;$O26,"")</f>
        <v/>
      </c>
      <c r="Q26" s="17">
        <f>IF($N26&lt;&gt;1,"",IF($O26=1,N(IFERROR(INDEX('Catálogo'!$F$2:$F$500,MATCH($B26,'Catálogo'!$A$2:$A$500,0)),0)),INDEX($J$1:$J$25,MATCH($B26&amp;"|"&amp;($O26-1),$P$1:$P$25,0))))</f>
        <v/>
      </c>
      <c r="R26" s="17">
        <f>IF($N26&lt;&gt;1,"",IF($O26=1,N(IFERROR(INDEX('Catálogo'!$E$2:$E$500,MATCH($B26,'Catálogo'!$A$2:$A$500,0)),0)),INDEX($K$1:$K$25,MATCH($B26&amp;"|"&amp;($O26-1),$P$1:$P$25,0))))</f>
        <v/>
      </c>
    </row>
    <row r="27" ht="18" customHeight="1">
      <c r="A27" s="18" t="n"/>
      <c r="B27" s="6" t="n"/>
      <c r="C27" s="19">
        <f>IF($B27="","",IFERROR(INDEX('Catálogo'!$B$2:$B$500,MATCH($B27,'Catálogo'!$A$2:$A$500,0)),"Clave no encontrada"))</f>
        <v/>
      </c>
      <c r="D27" s="6" t="n"/>
      <c r="E27" s="8" t="n"/>
      <c r="F27" s="7" t="n"/>
      <c r="G27" s="6" t="n"/>
      <c r="H27" s="10">
        <f>IF($N27&lt;&gt;1,"",IF(AND($I27&gt;0,ISNUMBER($F27)),$F27,$R27))</f>
        <v/>
      </c>
      <c r="I27" s="9">
        <f>IF($N27&lt;&gt;1,"",IF($D27="Salida",-ABS($E27),IF($D27="Entrada",ABS($E27),$E27)))</f>
        <v/>
      </c>
      <c r="J27" s="9">
        <f>IF($N27&lt;&gt;1,"",$Q27+$I27)</f>
        <v/>
      </c>
      <c r="K27" s="10">
        <f>IF($N27&lt;&gt;1,"",IF($I27&gt;0,IF($Q27&gt;0,($Q27*$R27+$I27*$H27)/($Q27+$I27),$H27),$R27))</f>
        <v/>
      </c>
      <c r="L27" s="10">
        <f>IF($N27&lt;&gt;1,"",ROUND($J27*$K27,2))</f>
        <v/>
      </c>
      <c r="N27" s="17">
        <f>IF(AND($B27&lt;&gt;"",ISNUMBER($E27),$D27&lt;&gt;""),1,0)</f>
        <v/>
      </c>
      <c r="O27" s="17">
        <f>IF($N27=1,COUNTIFS($B$2:$B27,$B27,$N$2:$N27,1),"")</f>
        <v/>
      </c>
      <c r="P27" s="17">
        <f>IF($N27=1,$B27&amp;"|"&amp;$O27,"")</f>
        <v/>
      </c>
      <c r="Q27" s="17">
        <f>IF($N27&lt;&gt;1,"",IF($O27=1,N(IFERROR(INDEX('Catálogo'!$F$2:$F$500,MATCH($B27,'Catálogo'!$A$2:$A$500,0)),0)),INDEX($J$1:$J$26,MATCH($B27&amp;"|"&amp;($O27-1),$P$1:$P$26,0))))</f>
        <v/>
      </c>
      <c r="R27" s="17">
        <f>IF($N27&lt;&gt;1,"",IF($O27=1,N(IFERROR(INDEX('Catálogo'!$E$2:$E$500,MATCH($B27,'Catálogo'!$A$2:$A$500,0)),0)),INDEX($K$1:$K$26,MATCH($B27&amp;"|"&amp;($O27-1),$P$1:$P$26,0))))</f>
        <v/>
      </c>
    </row>
    <row r="28" ht="18" customHeight="1">
      <c r="A28" s="18" t="n"/>
      <c r="B28" s="6" t="n"/>
      <c r="C28" s="19">
        <f>IF($B28="","",IFERROR(INDEX('Catálogo'!$B$2:$B$500,MATCH($B28,'Catálogo'!$A$2:$A$500,0)),"Clave no encontrada"))</f>
        <v/>
      </c>
      <c r="D28" s="6" t="n"/>
      <c r="E28" s="8" t="n"/>
      <c r="F28" s="7" t="n"/>
      <c r="G28" s="6" t="n"/>
      <c r="H28" s="10">
        <f>IF($N28&lt;&gt;1,"",IF(AND($I28&gt;0,ISNUMBER($F28)),$F28,$R28))</f>
        <v/>
      </c>
      <c r="I28" s="9">
        <f>IF($N28&lt;&gt;1,"",IF($D28="Salida",-ABS($E28),IF($D28="Entrada",ABS($E28),$E28)))</f>
        <v/>
      </c>
      <c r="J28" s="9">
        <f>IF($N28&lt;&gt;1,"",$Q28+$I28)</f>
        <v/>
      </c>
      <c r="K28" s="10">
        <f>IF($N28&lt;&gt;1,"",IF($I28&gt;0,IF($Q28&gt;0,($Q28*$R28+$I28*$H28)/($Q28+$I28),$H28),$R28))</f>
        <v/>
      </c>
      <c r="L28" s="10">
        <f>IF($N28&lt;&gt;1,"",ROUND($J28*$K28,2))</f>
        <v/>
      </c>
      <c r="N28" s="17">
        <f>IF(AND($B28&lt;&gt;"",ISNUMBER($E28),$D28&lt;&gt;""),1,0)</f>
        <v/>
      </c>
      <c r="O28" s="17">
        <f>IF($N28=1,COUNTIFS($B$2:$B28,$B28,$N$2:$N28,1),"")</f>
        <v/>
      </c>
      <c r="P28" s="17">
        <f>IF($N28=1,$B28&amp;"|"&amp;$O28,"")</f>
        <v/>
      </c>
      <c r="Q28" s="17">
        <f>IF($N28&lt;&gt;1,"",IF($O28=1,N(IFERROR(INDEX('Catálogo'!$F$2:$F$500,MATCH($B28,'Catálogo'!$A$2:$A$500,0)),0)),INDEX($J$1:$J$27,MATCH($B28&amp;"|"&amp;($O28-1),$P$1:$P$27,0))))</f>
        <v/>
      </c>
      <c r="R28" s="17">
        <f>IF($N28&lt;&gt;1,"",IF($O28=1,N(IFERROR(INDEX('Catálogo'!$E$2:$E$500,MATCH($B28,'Catálogo'!$A$2:$A$500,0)),0)),INDEX($K$1:$K$27,MATCH($B28&amp;"|"&amp;($O28-1),$P$1:$P$27,0))))</f>
        <v/>
      </c>
    </row>
    <row r="29" ht="18" customHeight="1">
      <c r="A29" s="18" t="n"/>
      <c r="B29" s="6" t="n"/>
      <c r="C29" s="19">
        <f>IF($B29="","",IFERROR(INDEX('Catálogo'!$B$2:$B$500,MATCH($B29,'Catálogo'!$A$2:$A$500,0)),"Clave no encontrada"))</f>
        <v/>
      </c>
      <c r="D29" s="6" t="n"/>
      <c r="E29" s="8" t="n"/>
      <c r="F29" s="7" t="n"/>
      <c r="G29" s="6" t="n"/>
      <c r="H29" s="10">
        <f>IF($N29&lt;&gt;1,"",IF(AND($I29&gt;0,ISNUMBER($F29)),$F29,$R29))</f>
        <v/>
      </c>
      <c r="I29" s="9">
        <f>IF($N29&lt;&gt;1,"",IF($D29="Salida",-ABS($E29),IF($D29="Entrada",ABS($E29),$E29)))</f>
        <v/>
      </c>
      <c r="J29" s="9">
        <f>IF($N29&lt;&gt;1,"",$Q29+$I29)</f>
        <v/>
      </c>
      <c r="K29" s="10">
        <f>IF($N29&lt;&gt;1,"",IF($I29&gt;0,IF($Q29&gt;0,($Q29*$R29+$I29*$H29)/($Q29+$I29),$H29),$R29))</f>
        <v/>
      </c>
      <c r="L29" s="10">
        <f>IF($N29&lt;&gt;1,"",ROUND($J29*$K29,2))</f>
        <v/>
      </c>
      <c r="N29" s="17">
        <f>IF(AND($B29&lt;&gt;"",ISNUMBER($E29),$D29&lt;&gt;""),1,0)</f>
        <v/>
      </c>
      <c r="O29" s="17">
        <f>IF($N29=1,COUNTIFS($B$2:$B29,$B29,$N$2:$N29,1),"")</f>
        <v/>
      </c>
      <c r="P29" s="17">
        <f>IF($N29=1,$B29&amp;"|"&amp;$O29,"")</f>
        <v/>
      </c>
      <c r="Q29" s="17">
        <f>IF($N29&lt;&gt;1,"",IF($O29=1,N(IFERROR(INDEX('Catálogo'!$F$2:$F$500,MATCH($B29,'Catálogo'!$A$2:$A$500,0)),0)),INDEX($J$1:$J$28,MATCH($B29&amp;"|"&amp;($O29-1),$P$1:$P$28,0))))</f>
        <v/>
      </c>
      <c r="R29" s="17">
        <f>IF($N29&lt;&gt;1,"",IF($O29=1,N(IFERROR(INDEX('Catálogo'!$E$2:$E$500,MATCH($B29,'Catálogo'!$A$2:$A$500,0)),0)),INDEX($K$1:$K$28,MATCH($B29&amp;"|"&amp;($O29-1),$P$1:$P$28,0))))</f>
        <v/>
      </c>
    </row>
    <row r="30" ht="18" customHeight="1">
      <c r="A30" s="18" t="n"/>
      <c r="B30" s="6" t="n"/>
      <c r="C30" s="19">
        <f>IF($B30="","",IFERROR(INDEX('Catálogo'!$B$2:$B$500,MATCH($B30,'Catálogo'!$A$2:$A$500,0)),"Clave no encontrada"))</f>
        <v/>
      </c>
      <c r="D30" s="6" t="n"/>
      <c r="E30" s="8" t="n"/>
      <c r="F30" s="7" t="n"/>
      <c r="G30" s="6" t="n"/>
      <c r="H30" s="10">
        <f>IF($N30&lt;&gt;1,"",IF(AND($I30&gt;0,ISNUMBER($F30)),$F30,$R30))</f>
        <v/>
      </c>
      <c r="I30" s="9">
        <f>IF($N30&lt;&gt;1,"",IF($D30="Salida",-ABS($E30),IF($D30="Entrada",ABS($E30),$E30)))</f>
        <v/>
      </c>
      <c r="J30" s="9">
        <f>IF($N30&lt;&gt;1,"",$Q30+$I30)</f>
        <v/>
      </c>
      <c r="K30" s="10">
        <f>IF($N30&lt;&gt;1,"",IF($I30&gt;0,IF($Q30&gt;0,($Q30*$R30+$I30*$H30)/($Q30+$I30),$H30),$R30))</f>
        <v/>
      </c>
      <c r="L30" s="10">
        <f>IF($N30&lt;&gt;1,"",ROUND($J30*$K30,2))</f>
        <v/>
      </c>
      <c r="N30" s="17">
        <f>IF(AND($B30&lt;&gt;"",ISNUMBER($E30),$D30&lt;&gt;""),1,0)</f>
        <v/>
      </c>
      <c r="O30" s="17">
        <f>IF($N30=1,COUNTIFS($B$2:$B30,$B30,$N$2:$N30,1),"")</f>
        <v/>
      </c>
      <c r="P30" s="17">
        <f>IF($N30=1,$B30&amp;"|"&amp;$O30,"")</f>
        <v/>
      </c>
      <c r="Q30" s="17">
        <f>IF($N30&lt;&gt;1,"",IF($O30=1,N(IFERROR(INDEX('Catálogo'!$F$2:$F$500,MATCH($B30,'Catálogo'!$A$2:$A$500,0)),0)),INDEX($J$1:$J$29,MATCH($B30&amp;"|"&amp;($O30-1),$P$1:$P$29,0))))</f>
        <v/>
      </c>
      <c r="R30" s="17">
        <f>IF($N30&lt;&gt;1,"",IF($O30=1,N(IFERROR(INDEX('Catálogo'!$E$2:$E$500,MATCH($B30,'Catálogo'!$A$2:$A$500,0)),0)),INDEX($K$1:$K$29,MATCH($B30&amp;"|"&amp;($O30-1),$P$1:$P$29,0))))</f>
        <v/>
      </c>
    </row>
    <row r="31" ht="18" customHeight="1">
      <c r="A31" s="18" t="n"/>
      <c r="B31" s="6" t="n"/>
      <c r="C31" s="19">
        <f>IF($B31="","",IFERROR(INDEX('Catálogo'!$B$2:$B$500,MATCH($B31,'Catálogo'!$A$2:$A$500,0)),"Clave no encontrada"))</f>
        <v/>
      </c>
      <c r="D31" s="6" t="n"/>
      <c r="E31" s="8" t="n"/>
      <c r="F31" s="7" t="n"/>
      <c r="G31" s="6" t="n"/>
      <c r="H31" s="10">
        <f>IF($N31&lt;&gt;1,"",IF(AND($I31&gt;0,ISNUMBER($F31)),$F31,$R31))</f>
        <v/>
      </c>
      <c r="I31" s="9">
        <f>IF($N31&lt;&gt;1,"",IF($D31="Salida",-ABS($E31),IF($D31="Entrada",ABS($E31),$E31)))</f>
        <v/>
      </c>
      <c r="J31" s="9">
        <f>IF($N31&lt;&gt;1,"",$Q31+$I31)</f>
        <v/>
      </c>
      <c r="K31" s="10">
        <f>IF($N31&lt;&gt;1,"",IF($I31&gt;0,IF($Q31&gt;0,($Q31*$R31+$I31*$H31)/($Q31+$I31),$H31),$R31))</f>
        <v/>
      </c>
      <c r="L31" s="10">
        <f>IF($N31&lt;&gt;1,"",ROUND($J31*$K31,2))</f>
        <v/>
      </c>
      <c r="N31" s="17">
        <f>IF(AND($B31&lt;&gt;"",ISNUMBER($E31),$D31&lt;&gt;""),1,0)</f>
        <v/>
      </c>
      <c r="O31" s="17">
        <f>IF($N31=1,COUNTIFS($B$2:$B31,$B31,$N$2:$N31,1),"")</f>
        <v/>
      </c>
      <c r="P31" s="17">
        <f>IF($N31=1,$B31&amp;"|"&amp;$O31,"")</f>
        <v/>
      </c>
      <c r="Q31" s="17">
        <f>IF($N31&lt;&gt;1,"",IF($O31=1,N(IFERROR(INDEX('Catálogo'!$F$2:$F$500,MATCH($B31,'Catálogo'!$A$2:$A$500,0)),0)),INDEX($J$1:$J$30,MATCH($B31&amp;"|"&amp;($O31-1),$P$1:$P$30,0))))</f>
        <v/>
      </c>
      <c r="R31" s="17">
        <f>IF($N31&lt;&gt;1,"",IF($O31=1,N(IFERROR(INDEX('Catálogo'!$E$2:$E$500,MATCH($B31,'Catálogo'!$A$2:$A$500,0)),0)),INDEX($K$1:$K$30,MATCH($B31&amp;"|"&amp;($O31-1),$P$1:$P$30,0))))</f>
        <v/>
      </c>
    </row>
    <row r="32" ht="18" customHeight="1">
      <c r="A32" s="18" t="n"/>
      <c r="B32" s="6" t="n"/>
      <c r="C32" s="19">
        <f>IF($B32="","",IFERROR(INDEX('Catálogo'!$B$2:$B$500,MATCH($B32,'Catálogo'!$A$2:$A$500,0)),"Clave no encontrada"))</f>
        <v/>
      </c>
      <c r="D32" s="6" t="n"/>
      <c r="E32" s="8" t="n"/>
      <c r="F32" s="7" t="n"/>
      <c r="G32" s="6" t="n"/>
      <c r="H32" s="10">
        <f>IF($N32&lt;&gt;1,"",IF(AND($I32&gt;0,ISNUMBER($F32)),$F32,$R32))</f>
        <v/>
      </c>
      <c r="I32" s="9">
        <f>IF($N32&lt;&gt;1,"",IF($D32="Salida",-ABS($E32),IF($D32="Entrada",ABS($E32),$E32)))</f>
        <v/>
      </c>
      <c r="J32" s="9">
        <f>IF($N32&lt;&gt;1,"",$Q32+$I32)</f>
        <v/>
      </c>
      <c r="K32" s="10">
        <f>IF($N32&lt;&gt;1,"",IF($I32&gt;0,IF($Q32&gt;0,($Q32*$R32+$I32*$H32)/($Q32+$I32),$H32),$R32))</f>
        <v/>
      </c>
      <c r="L32" s="10">
        <f>IF($N32&lt;&gt;1,"",ROUND($J32*$K32,2))</f>
        <v/>
      </c>
      <c r="N32" s="17">
        <f>IF(AND($B32&lt;&gt;"",ISNUMBER($E32),$D32&lt;&gt;""),1,0)</f>
        <v/>
      </c>
      <c r="O32" s="17">
        <f>IF($N32=1,COUNTIFS($B$2:$B32,$B32,$N$2:$N32,1),"")</f>
        <v/>
      </c>
      <c r="P32" s="17">
        <f>IF($N32=1,$B32&amp;"|"&amp;$O32,"")</f>
        <v/>
      </c>
      <c r="Q32" s="17">
        <f>IF($N32&lt;&gt;1,"",IF($O32=1,N(IFERROR(INDEX('Catálogo'!$F$2:$F$500,MATCH($B32,'Catálogo'!$A$2:$A$500,0)),0)),INDEX($J$1:$J$31,MATCH($B32&amp;"|"&amp;($O32-1),$P$1:$P$31,0))))</f>
        <v/>
      </c>
      <c r="R32" s="17">
        <f>IF($N32&lt;&gt;1,"",IF($O32=1,N(IFERROR(INDEX('Catálogo'!$E$2:$E$500,MATCH($B32,'Catálogo'!$A$2:$A$500,0)),0)),INDEX($K$1:$K$31,MATCH($B32&amp;"|"&amp;($O32-1),$P$1:$P$31,0))))</f>
        <v/>
      </c>
    </row>
    <row r="33" ht="18" customHeight="1">
      <c r="A33" s="18" t="n"/>
      <c r="B33" s="6" t="n"/>
      <c r="C33" s="19">
        <f>IF($B33="","",IFERROR(INDEX('Catálogo'!$B$2:$B$500,MATCH($B33,'Catálogo'!$A$2:$A$500,0)),"Clave no encontrada"))</f>
        <v/>
      </c>
      <c r="D33" s="6" t="n"/>
      <c r="E33" s="8" t="n"/>
      <c r="F33" s="7" t="n"/>
      <c r="G33" s="6" t="n"/>
      <c r="H33" s="10">
        <f>IF($N33&lt;&gt;1,"",IF(AND($I33&gt;0,ISNUMBER($F33)),$F33,$R33))</f>
        <v/>
      </c>
      <c r="I33" s="9">
        <f>IF($N33&lt;&gt;1,"",IF($D33="Salida",-ABS($E33),IF($D33="Entrada",ABS($E33),$E33)))</f>
        <v/>
      </c>
      <c r="J33" s="9">
        <f>IF($N33&lt;&gt;1,"",$Q33+$I33)</f>
        <v/>
      </c>
      <c r="K33" s="10">
        <f>IF($N33&lt;&gt;1,"",IF($I33&gt;0,IF($Q33&gt;0,($Q33*$R33+$I33*$H33)/($Q33+$I33),$H33),$R33))</f>
        <v/>
      </c>
      <c r="L33" s="10">
        <f>IF($N33&lt;&gt;1,"",ROUND($J33*$K33,2))</f>
        <v/>
      </c>
      <c r="N33" s="17">
        <f>IF(AND($B33&lt;&gt;"",ISNUMBER($E33),$D33&lt;&gt;""),1,0)</f>
        <v/>
      </c>
      <c r="O33" s="17">
        <f>IF($N33=1,COUNTIFS($B$2:$B33,$B33,$N$2:$N33,1),"")</f>
        <v/>
      </c>
      <c r="P33" s="17">
        <f>IF($N33=1,$B33&amp;"|"&amp;$O33,"")</f>
        <v/>
      </c>
      <c r="Q33" s="17">
        <f>IF($N33&lt;&gt;1,"",IF($O33=1,N(IFERROR(INDEX('Catálogo'!$F$2:$F$500,MATCH($B33,'Catálogo'!$A$2:$A$500,0)),0)),INDEX($J$1:$J$32,MATCH($B33&amp;"|"&amp;($O33-1),$P$1:$P$32,0))))</f>
        <v/>
      </c>
      <c r="R33" s="17">
        <f>IF($N33&lt;&gt;1,"",IF($O33=1,N(IFERROR(INDEX('Catálogo'!$E$2:$E$500,MATCH($B33,'Catálogo'!$A$2:$A$500,0)),0)),INDEX($K$1:$K$32,MATCH($B33&amp;"|"&amp;($O33-1),$P$1:$P$32,0))))</f>
        <v/>
      </c>
    </row>
    <row r="34" ht="18" customHeight="1">
      <c r="A34" s="18" t="n"/>
      <c r="B34" s="6" t="n"/>
      <c r="C34" s="19">
        <f>IF($B34="","",IFERROR(INDEX('Catálogo'!$B$2:$B$500,MATCH($B34,'Catálogo'!$A$2:$A$500,0)),"Clave no encontrada"))</f>
        <v/>
      </c>
      <c r="D34" s="6" t="n"/>
      <c r="E34" s="8" t="n"/>
      <c r="F34" s="7" t="n"/>
      <c r="G34" s="6" t="n"/>
      <c r="H34" s="10">
        <f>IF($N34&lt;&gt;1,"",IF(AND($I34&gt;0,ISNUMBER($F34)),$F34,$R34))</f>
        <v/>
      </c>
      <c r="I34" s="9">
        <f>IF($N34&lt;&gt;1,"",IF($D34="Salida",-ABS($E34),IF($D34="Entrada",ABS($E34),$E34)))</f>
        <v/>
      </c>
      <c r="J34" s="9">
        <f>IF($N34&lt;&gt;1,"",$Q34+$I34)</f>
        <v/>
      </c>
      <c r="K34" s="10">
        <f>IF($N34&lt;&gt;1,"",IF($I34&gt;0,IF($Q34&gt;0,($Q34*$R34+$I34*$H34)/($Q34+$I34),$H34),$R34))</f>
        <v/>
      </c>
      <c r="L34" s="10">
        <f>IF($N34&lt;&gt;1,"",ROUND($J34*$K34,2))</f>
        <v/>
      </c>
      <c r="N34" s="17">
        <f>IF(AND($B34&lt;&gt;"",ISNUMBER($E34),$D34&lt;&gt;""),1,0)</f>
        <v/>
      </c>
      <c r="O34" s="17">
        <f>IF($N34=1,COUNTIFS($B$2:$B34,$B34,$N$2:$N34,1),"")</f>
        <v/>
      </c>
      <c r="P34" s="17">
        <f>IF($N34=1,$B34&amp;"|"&amp;$O34,"")</f>
        <v/>
      </c>
      <c r="Q34" s="17">
        <f>IF($N34&lt;&gt;1,"",IF($O34=1,N(IFERROR(INDEX('Catálogo'!$F$2:$F$500,MATCH($B34,'Catálogo'!$A$2:$A$500,0)),0)),INDEX($J$1:$J$33,MATCH($B34&amp;"|"&amp;($O34-1),$P$1:$P$33,0))))</f>
        <v/>
      </c>
      <c r="R34" s="17">
        <f>IF($N34&lt;&gt;1,"",IF($O34=1,N(IFERROR(INDEX('Catálogo'!$E$2:$E$500,MATCH($B34,'Catálogo'!$A$2:$A$500,0)),0)),INDEX($K$1:$K$33,MATCH($B34&amp;"|"&amp;($O34-1),$P$1:$P$33,0))))</f>
        <v/>
      </c>
    </row>
    <row r="35" ht="18" customHeight="1">
      <c r="A35" s="18" t="n"/>
      <c r="B35" s="6" t="n"/>
      <c r="C35" s="19">
        <f>IF($B35="","",IFERROR(INDEX('Catálogo'!$B$2:$B$500,MATCH($B35,'Catálogo'!$A$2:$A$500,0)),"Clave no encontrada"))</f>
        <v/>
      </c>
      <c r="D35" s="6" t="n"/>
      <c r="E35" s="8" t="n"/>
      <c r="F35" s="7" t="n"/>
      <c r="G35" s="6" t="n"/>
      <c r="H35" s="10">
        <f>IF($N35&lt;&gt;1,"",IF(AND($I35&gt;0,ISNUMBER($F35)),$F35,$R35))</f>
        <v/>
      </c>
      <c r="I35" s="9">
        <f>IF($N35&lt;&gt;1,"",IF($D35="Salida",-ABS($E35),IF($D35="Entrada",ABS($E35),$E35)))</f>
        <v/>
      </c>
      <c r="J35" s="9">
        <f>IF($N35&lt;&gt;1,"",$Q35+$I35)</f>
        <v/>
      </c>
      <c r="K35" s="10">
        <f>IF($N35&lt;&gt;1,"",IF($I35&gt;0,IF($Q35&gt;0,($Q35*$R35+$I35*$H35)/($Q35+$I35),$H35),$R35))</f>
        <v/>
      </c>
      <c r="L35" s="10">
        <f>IF($N35&lt;&gt;1,"",ROUND($J35*$K35,2))</f>
        <v/>
      </c>
      <c r="N35" s="17">
        <f>IF(AND($B35&lt;&gt;"",ISNUMBER($E35),$D35&lt;&gt;""),1,0)</f>
        <v/>
      </c>
      <c r="O35" s="17">
        <f>IF($N35=1,COUNTIFS($B$2:$B35,$B35,$N$2:$N35,1),"")</f>
        <v/>
      </c>
      <c r="P35" s="17">
        <f>IF($N35=1,$B35&amp;"|"&amp;$O35,"")</f>
        <v/>
      </c>
      <c r="Q35" s="17">
        <f>IF($N35&lt;&gt;1,"",IF($O35=1,N(IFERROR(INDEX('Catálogo'!$F$2:$F$500,MATCH($B35,'Catálogo'!$A$2:$A$500,0)),0)),INDEX($J$1:$J$34,MATCH($B35&amp;"|"&amp;($O35-1),$P$1:$P$34,0))))</f>
        <v/>
      </c>
      <c r="R35" s="17">
        <f>IF($N35&lt;&gt;1,"",IF($O35=1,N(IFERROR(INDEX('Catálogo'!$E$2:$E$500,MATCH($B35,'Catálogo'!$A$2:$A$500,0)),0)),INDEX($K$1:$K$34,MATCH($B35&amp;"|"&amp;($O35-1),$P$1:$P$34,0))))</f>
        <v/>
      </c>
    </row>
    <row r="36" ht="18" customHeight="1">
      <c r="A36" s="18" t="n"/>
      <c r="B36" s="6" t="n"/>
      <c r="C36" s="19">
        <f>IF($B36="","",IFERROR(INDEX('Catálogo'!$B$2:$B$500,MATCH($B36,'Catálogo'!$A$2:$A$500,0)),"Clave no encontrada"))</f>
        <v/>
      </c>
      <c r="D36" s="6" t="n"/>
      <c r="E36" s="8" t="n"/>
      <c r="F36" s="7" t="n"/>
      <c r="G36" s="6" t="n"/>
      <c r="H36" s="10">
        <f>IF($N36&lt;&gt;1,"",IF(AND($I36&gt;0,ISNUMBER($F36)),$F36,$R36))</f>
        <v/>
      </c>
      <c r="I36" s="9">
        <f>IF($N36&lt;&gt;1,"",IF($D36="Salida",-ABS($E36),IF($D36="Entrada",ABS($E36),$E36)))</f>
        <v/>
      </c>
      <c r="J36" s="9">
        <f>IF($N36&lt;&gt;1,"",$Q36+$I36)</f>
        <v/>
      </c>
      <c r="K36" s="10">
        <f>IF($N36&lt;&gt;1,"",IF($I36&gt;0,IF($Q36&gt;0,($Q36*$R36+$I36*$H36)/($Q36+$I36),$H36),$R36))</f>
        <v/>
      </c>
      <c r="L36" s="10">
        <f>IF($N36&lt;&gt;1,"",ROUND($J36*$K36,2))</f>
        <v/>
      </c>
      <c r="N36" s="17">
        <f>IF(AND($B36&lt;&gt;"",ISNUMBER($E36),$D36&lt;&gt;""),1,0)</f>
        <v/>
      </c>
      <c r="O36" s="17">
        <f>IF($N36=1,COUNTIFS($B$2:$B36,$B36,$N$2:$N36,1),"")</f>
        <v/>
      </c>
      <c r="P36" s="17">
        <f>IF($N36=1,$B36&amp;"|"&amp;$O36,"")</f>
        <v/>
      </c>
      <c r="Q36" s="17">
        <f>IF($N36&lt;&gt;1,"",IF($O36=1,N(IFERROR(INDEX('Catálogo'!$F$2:$F$500,MATCH($B36,'Catálogo'!$A$2:$A$500,0)),0)),INDEX($J$1:$J$35,MATCH($B36&amp;"|"&amp;($O36-1),$P$1:$P$35,0))))</f>
        <v/>
      </c>
      <c r="R36" s="17">
        <f>IF($N36&lt;&gt;1,"",IF($O36=1,N(IFERROR(INDEX('Catálogo'!$E$2:$E$500,MATCH($B36,'Catálogo'!$A$2:$A$500,0)),0)),INDEX($K$1:$K$35,MATCH($B36&amp;"|"&amp;($O36-1),$P$1:$P$35,0))))</f>
        <v/>
      </c>
    </row>
    <row r="37" ht="18" customHeight="1">
      <c r="A37" s="18" t="n"/>
      <c r="B37" s="6" t="n"/>
      <c r="C37" s="19">
        <f>IF($B37="","",IFERROR(INDEX('Catálogo'!$B$2:$B$500,MATCH($B37,'Catálogo'!$A$2:$A$500,0)),"Clave no encontrada"))</f>
        <v/>
      </c>
      <c r="D37" s="6" t="n"/>
      <c r="E37" s="8" t="n"/>
      <c r="F37" s="7" t="n"/>
      <c r="G37" s="6" t="n"/>
      <c r="H37" s="10">
        <f>IF($N37&lt;&gt;1,"",IF(AND($I37&gt;0,ISNUMBER($F37)),$F37,$R37))</f>
        <v/>
      </c>
      <c r="I37" s="9">
        <f>IF($N37&lt;&gt;1,"",IF($D37="Salida",-ABS($E37),IF($D37="Entrada",ABS($E37),$E37)))</f>
        <v/>
      </c>
      <c r="J37" s="9">
        <f>IF($N37&lt;&gt;1,"",$Q37+$I37)</f>
        <v/>
      </c>
      <c r="K37" s="10">
        <f>IF($N37&lt;&gt;1,"",IF($I37&gt;0,IF($Q37&gt;0,($Q37*$R37+$I37*$H37)/($Q37+$I37),$H37),$R37))</f>
        <v/>
      </c>
      <c r="L37" s="10">
        <f>IF($N37&lt;&gt;1,"",ROUND($J37*$K37,2))</f>
        <v/>
      </c>
      <c r="N37" s="17">
        <f>IF(AND($B37&lt;&gt;"",ISNUMBER($E37),$D37&lt;&gt;""),1,0)</f>
        <v/>
      </c>
      <c r="O37" s="17">
        <f>IF($N37=1,COUNTIFS($B$2:$B37,$B37,$N$2:$N37,1),"")</f>
        <v/>
      </c>
      <c r="P37" s="17">
        <f>IF($N37=1,$B37&amp;"|"&amp;$O37,"")</f>
        <v/>
      </c>
      <c r="Q37" s="17">
        <f>IF($N37&lt;&gt;1,"",IF($O37=1,N(IFERROR(INDEX('Catálogo'!$F$2:$F$500,MATCH($B37,'Catálogo'!$A$2:$A$500,0)),0)),INDEX($J$1:$J$36,MATCH($B37&amp;"|"&amp;($O37-1),$P$1:$P$36,0))))</f>
        <v/>
      </c>
      <c r="R37" s="17">
        <f>IF($N37&lt;&gt;1,"",IF($O37=1,N(IFERROR(INDEX('Catálogo'!$E$2:$E$500,MATCH($B37,'Catálogo'!$A$2:$A$500,0)),0)),INDEX($K$1:$K$36,MATCH($B37&amp;"|"&amp;($O37-1),$P$1:$P$36,0))))</f>
        <v/>
      </c>
    </row>
    <row r="38" ht="18" customHeight="1">
      <c r="A38" s="18" t="n"/>
      <c r="B38" s="6" t="n"/>
      <c r="C38" s="19">
        <f>IF($B38="","",IFERROR(INDEX('Catálogo'!$B$2:$B$500,MATCH($B38,'Catálogo'!$A$2:$A$500,0)),"Clave no encontrada"))</f>
        <v/>
      </c>
      <c r="D38" s="6" t="n"/>
      <c r="E38" s="8" t="n"/>
      <c r="F38" s="7" t="n"/>
      <c r="G38" s="6" t="n"/>
      <c r="H38" s="10">
        <f>IF($N38&lt;&gt;1,"",IF(AND($I38&gt;0,ISNUMBER($F38)),$F38,$R38))</f>
        <v/>
      </c>
      <c r="I38" s="9">
        <f>IF($N38&lt;&gt;1,"",IF($D38="Salida",-ABS($E38),IF($D38="Entrada",ABS($E38),$E38)))</f>
        <v/>
      </c>
      <c r="J38" s="9">
        <f>IF($N38&lt;&gt;1,"",$Q38+$I38)</f>
        <v/>
      </c>
      <c r="K38" s="10">
        <f>IF($N38&lt;&gt;1,"",IF($I38&gt;0,IF($Q38&gt;0,($Q38*$R38+$I38*$H38)/($Q38+$I38),$H38),$R38))</f>
        <v/>
      </c>
      <c r="L38" s="10">
        <f>IF($N38&lt;&gt;1,"",ROUND($J38*$K38,2))</f>
        <v/>
      </c>
      <c r="N38" s="17">
        <f>IF(AND($B38&lt;&gt;"",ISNUMBER($E38),$D38&lt;&gt;""),1,0)</f>
        <v/>
      </c>
      <c r="O38" s="17">
        <f>IF($N38=1,COUNTIFS($B$2:$B38,$B38,$N$2:$N38,1),"")</f>
        <v/>
      </c>
      <c r="P38" s="17">
        <f>IF($N38=1,$B38&amp;"|"&amp;$O38,"")</f>
        <v/>
      </c>
      <c r="Q38" s="17">
        <f>IF($N38&lt;&gt;1,"",IF($O38=1,N(IFERROR(INDEX('Catálogo'!$F$2:$F$500,MATCH($B38,'Catálogo'!$A$2:$A$500,0)),0)),INDEX($J$1:$J$37,MATCH($B38&amp;"|"&amp;($O38-1),$P$1:$P$37,0))))</f>
        <v/>
      </c>
      <c r="R38" s="17">
        <f>IF($N38&lt;&gt;1,"",IF($O38=1,N(IFERROR(INDEX('Catálogo'!$E$2:$E$500,MATCH($B38,'Catálogo'!$A$2:$A$500,0)),0)),INDEX($K$1:$K$37,MATCH($B38&amp;"|"&amp;($O38-1),$P$1:$P$37,0))))</f>
        <v/>
      </c>
    </row>
    <row r="39" ht="18" customHeight="1">
      <c r="A39" s="18" t="n"/>
      <c r="B39" s="6" t="n"/>
      <c r="C39" s="19">
        <f>IF($B39="","",IFERROR(INDEX('Catálogo'!$B$2:$B$500,MATCH($B39,'Catálogo'!$A$2:$A$500,0)),"Clave no encontrada"))</f>
        <v/>
      </c>
      <c r="D39" s="6" t="n"/>
      <c r="E39" s="8" t="n"/>
      <c r="F39" s="7" t="n"/>
      <c r="G39" s="6" t="n"/>
      <c r="H39" s="10">
        <f>IF($N39&lt;&gt;1,"",IF(AND($I39&gt;0,ISNUMBER($F39)),$F39,$R39))</f>
        <v/>
      </c>
      <c r="I39" s="9">
        <f>IF($N39&lt;&gt;1,"",IF($D39="Salida",-ABS($E39),IF($D39="Entrada",ABS($E39),$E39)))</f>
        <v/>
      </c>
      <c r="J39" s="9">
        <f>IF($N39&lt;&gt;1,"",$Q39+$I39)</f>
        <v/>
      </c>
      <c r="K39" s="10">
        <f>IF($N39&lt;&gt;1,"",IF($I39&gt;0,IF($Q39&gt;0,($Q39*$R39+$I39*$H39)/($Q39+$I39),$H39),$R39))</f>
        <v/>
      </c>
      <c r="L39" s="10">
        <f>IF($N39&lt;&gt;1,"",ROUND($J39*$K39,2))</f>
        <v/>
      </c>
      <c r="N39" s="17">
        <f>IF(AND($B39&lt;&gt;"",ISNUMBER($E39),$D39&lt;&gt;""),1,0)</f>
        <v/>
      </c>
      <c r="O39" s="17">
        <f>IF($N39=1,COUNTIFS($B$2:$B39,$B39,$N$2:$N39,1),"")</f>
        <v/>
      </c>
      <c r="P39" s="17">
        <f>IF($N39=1,$B39&amp;"|"&amp;$O39,"")</f>
        <v/>
      </c>
      <c r="Q39" s="17">
        <f>IF($N39&lt;&gt;1,"",IF($O39=1,N(IFERROR(INDEX('Catálogo'!$F$2:$F$500,MATCH($B39,'Catálogo'!$A$2:$A$500,0)),0)),INDEX($J$1:$J$38,MATCH($B39&amp;"|"&amp;($O39-1),$P$1:$P$38,0))))</f>
        <v/>
      </c>
      <c r="R39" s="17">
        <f>IF($N39&lt;&gt;1,"",IF($O39=1,N(IFERROR(INDEX('Catálogo'!$E$2:$E$500,MATCH($B39,'Catálogo'!$A$2:$A$500,0)),0)),INDEX($K$1:$K$38,MATCH($B39&amp;"|"&amp;($O39-1),$P$1:$P$38,0))))</f>
        <v/>
      </c>
    </row>
    <row r="40" ht="18" customHeight="1">
      <c r="A40" s="18" t="n"/>
      <c r="B40" s="6" t="n"/>
      <c r="C40" s="19">
        <f>IF($B40="","",IFERROR(INDEX('Catálogo'!$B$2:$B$500,MATCH($B40,'Catálogo'!$A$2:$A$500,0)),"Clave no encontrada"))</f>
        <v/>
      </c>
      <c r="D40" s="6" t="n"/>
      <c r="E40" s="8" t="n"/>
      <c r="F40" s="7" t="n"/>
      <c r="G40" s="6" t="n"/>
      <c r="H40" s="10">
        <f>IF($N40&lt;&gt;1,"",IF(AND($I40&gt;0,ISNUMBER($F40)),$F40,$R40))</f>
        <v/>
      </c>
      <c r="I40" s="9">
        <f>IF($N40&lt;&gt;1,"",IF($D40="Salida",-ABS($E40),IF($D40="Entrada",ABS($E40),$E40)))</f>
        <v/>
      </c>
      <c r="J40" s="9">
        <f>IF($N40&lt;&gt;1,"",$Q40+$I40)</f>
        <v/>
      </c>
      <c r="K40" s="10">
        <f>IF($N40&lt;&gt;1,"",IF($I40&gt;0,IF($Q40&gt;0,($Q40*$R40+$I40*$H40)/($Q40+$I40),$H40),$R40))</f>
        <v/>
      </c>
      <c r="L40" s="10">
        <f>IF($N40&lt;&gt;1,"",ROUND($J40*$K40,2))</f>
        <v/>
      </c>
      <c r="N40" s="17">
        <f>IF(AND($B40&lt;&gt;"",ISNUMBER($E40),$D40&lt;&gt;""),1,0)</f>
        <v/>
      </c>
      <c r="O40" s="17">
        <f>IF($N40=1,COUNTIFS($B$2:$B40,$B40,$N$2:$N40,1),"")</f>
        <v/>
      </c>
      <c r="P40" s="17">
        <f>IF($N40=1,$B40&amp;"|"&amp;$O40,"")</f>
        <v/>
      </c>
      <c r="Q40" s="17">
        <f>IF($N40&lt;&gt;1,"",IF($O40=1,N(IFERROR(INDEX('Catálogo'!$F$2:$F$500,MATCH($B40,'Catálogo'!$A$2:$A$500,0)),0)),INDEX($J$1:$J$39,MATCH($B40&amp;"|"&amp;($O40-1),$P$1:$P$39,0))))</f>
        <v/>
      </c>
      <c r="R40" s="17">
        <f>IF($N40&lt;&gt;1,"",IF($O40=1,N(IFERROR(INDEX('Catálogo'!$E$2:$E$500,MATCH($B40,'Catálogo'!$A$2:$A$500,0)),0)),INDEX($K$1:$K$39,MATCH($B40&amp;"|"&amp;($O40-1),$P$1:$P$39,0))))</f>
        <v/>
      </c>
    </row>
    <row r="41" ht="18" customHeight="1">
      <c r="A41" s="18" t="n"/>
      <c r="B41" s="6" t="n"/>
      <c r="C41" s="19">
        <f>IF($B41="","",IFERROR(INDEX('Catálogo'!$B$2:$B$500,MATCH($B41,'Catálogo'!$A$2:$A$500,0)),"Clave no encontrada"))</f>
        <v/>
      </c>
      <c r="D41" s="6" t="n"/>
      <c r="E41" s="8" t="n"/>
      <c r="F41" s="7" t="n"/>
      <c r="G41" s="6" t="n"/>
      <c r="H41" s="10">
        <f>IF($N41&lt;&gt;1,"",IF(AND($I41&gt;0,ISNUMBER($F41)),$F41,$R41))</f>
        <v/>
      </c>
      <c r="I41" s="9">
        <f>IF($N41&lt;&gt;1,"",IF($D41="Salida",-ABS($E41),IF($D41="Entrada",ABS($E41),$E41)))</f>
        <v/>
      </c>
      <c r="J41" s="9">
        <f>IF($N41&lt;&gt;1,"",$Q41+$I41)</f>
        <v/>
      </c>
      <c r="K41" s="10">
        <f>IF($N41&lt;&gt;1,"",IF($I41&gt;0,IF($Q41&gt;0,($Q41*$R41+$I41*$H41)/($Q41+$I41),$H41),$R41))</f>
        <v/>
      </c>
      <c r="L41" s="10">
        <f>IF($N41&lt;&gt;1,"",ROUND($J41*$K41,2))</f>
        <v/>
      </c>
      <c r="N41" s="17">
        <f>IF(AND($B41&lt;&gt;"",ISNUMBER($E41),$D41&lt;&gt;""),1,0)</f>
        <v/>
      </c>
      <c r="O41" s="17">
        <f>IF($N41=1,COUNTIFS($B$2:$B41,$B41,$N$2:$N41,1),"")</f>
        <v/>
      </c>
      <c r="P41" s="17">
        <f>IF($N41=1,$B41&amp;"|"&amp;$O41,"")</f>
        <v/>
      </c>
      <c r="Q41" s="17">
        <f>IF($N41&lt;&gt;1,"",IF($O41=1,N(IFERROR(INDEX('Catálogo'!$F$2:$F$500,MATCH($B41,'Catálogo'!$A$2:$A$500,0)),0)),INDEX($J$1:$J$40,MATCH($B41&amp;"|"&amp;($O41-1),$P$1:$P$40,0))))</f>
        <v/>
      </c>
      <c r="R41" s="17">
        <f>IF($N41&lt;&gt;1,"",IF($O41=1,N(IFERROR(INDEX('Catálogo'!$E$2:$E$500,MATCH($B41,'Catálogo'!$A$2:$A$500,0)),0)),INDEX($K$1:$K$40,MATCH($B41&amp;"|"&amp;($O41-1),$P$1:$P$40,0))))</f>
        <v/>
      </c>
    </row>
    <row r="42" ht="18" customHeight="1">
      <c r="A42" s="18" t="n"/>
      <c r="B42" s="6" t="n"/>
      <c r="C42" s="19">
        <f>IF($B42="","",IFERROR(INDEX('Catálogo'!$B$2:$B$500,MATCH($B42,'Catálogo'!$A$2:$A$500,0)),"Clave no encontrada"))</f>
        <v/>
      </c>
      <c r="D42" s="6" t="n"/>
      <c r="E42" s="8" t="n"/>
      <c r="F42" s="7" t="n"/>
      <c r="G42" s="6" t="n"/>
      <c r="H42" s="10">
        <f>IF($N42&lt;&gt;1,"",IF(AND($I42&gt;0,ISNUMBER($F42)),$F42,$R42))</f>
        <v/>
      </c>
      <c r="I42" s="9">
        <f>IF($N42&lt;&gt;1,"",IF($D42="Salida",-ABS($E42),IF($D42="Entrada",ABS($E42),$E42)))</f>
        <v/>
      </c>
      <c r="J42" s="9">
        <f>IF($N42&lt;&gt;1,"",$Q42+$I42)</f>
        <v/>
      </c>
      <c r="K42" s="10">
        <f>IF($N42&lt;&gt;1,"",IF($I42&gt;0,IF($Q42&gt;0,($Q42*$R42+$I42*$H42)/($Q42+$I42),$H42),$R42))</f>
        <v/>
      </c>
      <c r="L42" s="10">
        <f>IF($N42&lt;&gt;1,"",ROUND($J42*$K42,2))</f>
        <v/>
      </c>
      <c r="N42" s="17">
        <f>IF(AND($B42&lt;&gt;"",ISNUMBER($E42),$D42&lt;&gt;""),1,0)</f>
        <v/>
      </c>
      <c r="O42" s="17">
        <f>IF($N42=1,COUNTIFS($B$2:$B42,$B42,$N$2:$N42,1),"")</f>
        <v/>
      </c>
      <c r="P42" s="17">
        <f>IF($N42=1,$B42&amp;"|"&amp;$O42,"")</f>
        <v/>
      </c>
      <c r="Q42" s="17">
        <f>IF($N42&lt;&gt;1,"",IF($O42=1,N(IFERROR(INDEX('Catálogo'!$F$2:$F$500,MATCH($B42,'Catálogo'!$A$2:$A$500,0)),0)),INDEX($J$1:$J$41,MATCH($B42&amp;"|"&amp;($O42-1),$P$1:$P$41,0))))</f>
        <v/>
      </c>
      <c r="R42" s="17">
        <f>IF($N42&lt;&gt;1,"",IF($O42=1,N(IFERROR(INDEX('Catálogo'!$E$2:$E$500,MATCH($B42,'Catálogo'!$A$2:$A$500,0)),0)),INDEX($K$1:$K$41,MATCH($B42&amp;"|"&amp;($O42-1),$P$1:$P$41,0))))</f>
        <v/>
      </c>
    </row>
    <row r="43" ht="18" customHeight="1">
      <c r="A43" s="18" t="n"/>
      <c r="B43" s="6" t="n"/>
      <c r="C43" s="19">
        <f>IF($B43="","",IFERROR(INDEX('Catálogo'!$B$2:$B$500,MATCH($B43,'Catálogo'!$A$2:$A$500,0)),"Clave no encontrada"))</f>
        <v/>
      </c>
      <c r="D43" s="6" t="n"/>
      <c r="E43" s="8" t="n"/>
      <c r="F43" s="7" t="n"/>
      <c r="G43" s="6" t="n"/>
      <c r="H43" s="10">
        <f>IF($N43&lt;&gt;1,"",IF(AND($I43&gt;0,ISNUMBER($F43)),$F43,$R43))</f>
        <v/>
      </c>
      <c r="I43" s="9">
        <f>IF($N43&lt;&gt;1,"",IF($D43="Salida",-ABS($E43),IF($D43="Entrada",ABS($E43),$E43)))</f>
        <v/>
      </c>
      <c r="J43" s="9">
        <f>IF($N43&lt;&gt;1,"",$Q43+$I43)</f>
        <v/>
      </c>
      <c r="K43" s="10">
        <f>IF($N43&lt;&gt;1,"",IF($I43&gt;0,IF($Q43&gt;0,($Q43*$R43+$I43*$H43)/($Q43+$I43),$H43),$R43))</f>
        <v/>
      </c>
      <c r="L43" s="10">
        <f>IF($N43&lt;&gt;1,"",ROUND($J43*$K43,2))</f>
        <v/>
      </c>
      <c r="N43" s="17">
        <f>IF(AND($B43&lt;&gt;"",ISNUMBER($E43),$D43&lt;&gt;""),1,0)</f>
        <v/>
      </c>
      <c r="O43" s="17">
        <f>IF($N43=1,COUNTIFS($B$2:$B43,$B43,$N$2:$N43,1),"")</f>
        <v/>
      </c>
      <c r="P43" s="17">
        <f>IF($N43=1,$B43&amp;"|"&amp;$O43,"")</f>
        <v/>
      </c>
      <c r="Q43" s="17">
        <f>IF($N43&lt;&gt;1,"",IF($O43=1,N(IFERROR(INDEX('Catálogo'!$F$2:$F$500,MATCH($B43,'Catálogo'!$A$2:$A$500,0)),0)),INDEX($J$1:$J$42,MATCH($B43&amp;"|"&amp;($O43-1),$P$1:$P$42,0))))</f>
        <v/>
      </c>
      <c r="R43" s="17">
        <f>IF($N43&lt;&gt;1,"",IF($O43=1,N(IFERROR(INDEX('Catálogo'!$E$2:$E$500,MATCH($B43,'Catálogo'!$A$2:$A$500,0)),0)),INDEX($K$1:$K$42,MATCH($B43&amp;"|"&amp;($O43-1),$P$1:$P$42,0))))</f>
        <v/>
      </c>
    </row>
    <row r="44" ht="18" customHeight="1">
      <c r="A44" s="18" t="n"/>
      <c r="B44" s="6" t="n"/>
      <c r="C44" s="19">
        <f>IF($B44="","",IFERROR(INDEX('Catálogo'!$B$2:$B$500,MATCH($B44,'Catálogo'!$A$2:$A$500,0)),"Clave no encontrada"))</f>
        <v/>
      </c>
      <c r="D44" s="6" t="n"/>
      <c r="E44" s="8" t="n"/>
      <c r="F44" s="7" t="n"/>
      <c r="G44" s="6" t="n"/>
      <c r="H44" s="10">
        <f>IF($N44&lt;&gt;1,"",IF(AND($I44&gt;0,ISNUMBER($F44)),$F44,$R44))</f>
        <v/>
      </c>
      <c r="I44" s="9">
        <f>IF($N44&lt;&gt;1,"",IF($D44="Salida",-ABS($E44),IF($D44="Entrada",ABS($E44),$E44)))</f>
        <v/>
      </c>
      <c r="J44" s="9">
        <f>IF($N44&lt;&gt;1,"",$Q44+$I44)</f>
        <v/>
      </c>
      <c r="K44" s="10">
        <f>IF($N44&lt;&gt;1,"",IF($I44&gt;0,IF($Q44&gt;0,($Q44*$R44+$I44*$H44)/($Q44+$I44),$H44),$R44))</f>
        <v/>
      </c>
      <c r="L44" s="10">
        <f>IF($N44&lt;&gt;1,"",ROUND($J44*$K44,2))</f>
        <v/>
      </c>
      <c r="N44" s="17">
        <f>IF(AND($B44&lt;&gt;"",ISNUMBER($E44),$D44&lt;&gt;""),1,0)</f>
        <v/>
      </c>
      <c r="O44" s="17">
        <f>IF($N44=1,COUNTIFS($B$2:$B44,$B44,$N$2:$N44,1),"")</f>
        <v/>
      </c>
      <c r="P44" s="17">
        <f>IF($N44=1,$B44&amp;"|"&amp;$O44,"")</f>
        <v/>
      </c>
      <c r="Q44" s="17">
        <f>IF($N44&lt;&gt;1,"",IF($O44=1,N(IFERROR(INDEX('Catálogo'!$F$2:$F$500,MATCH($B44,'Catálogo'!$A$2:$A$500,0)),0)),INDEX($J$1:$J$43,MATCH($B44&amp;"|"&amp;($O44-1),$P$1:$P$43,0))))</f>
        <v/>
      </c>
      <c r="R44" s="17">
        <f>IF($N44&lt;&gt;1,"",IF($O44=1,N(IFERROR(INDEX('Catálogo'!$E$2:$E$500,MATCH($B44,'Catálogo'!$A$2:$A$500,0)),0)),INDEX($K$1:$K$43,MATCH($B44&amp;"|"&amp;($O44-1),$P$1:$P$43,0))))</f>
        <v/>
      </c>
    </row>
    <row r="45" ht="18" customHeight="1">
      <c r="A45" s="18" t="n"/>
      <c r="B45" s="6" t="n"/>
      <c r="C45" s="19">
        <f>IF($B45="","",IFERROR(INDEX('Catálogo'!$B$2:$B$500,MATCH($B45,'Catálogo'!$A$2:$A$500,0)),"Clave no encontrada"))</f>
        <v/>
      </c>
      <c r="D45" s="6" t="n"/>
      <c r="E45" s="8" t="n"/>
      <c r="F45" s="7" t="n"/>
      <c r="G45" s="6" t="n"/>
      <c r="H45" s="10">
        <f>IF($N45&lt;&gt;1,"",IF(AND($I45&gt;0,ISNUMBER($F45)),$F45,$R45))</f>
        <v/>
      </c>
      <c r="I45" s="9">
        <f>IF($N45&lt;&gt;1,"",IF($D45="Salida",-ABS($E45),IF($D45="Entrada",ABS($E45),$E45)))</f>
        <v/>
      </c>
      <c r="J45" s="9">
        <f>IF($N45&lt;&gt;1,"",$Q45+$I45)</f>
        <v/>
      </c>
      <c r="K45" s="10">
        <f>IF($N45&lt;&gt;1,"",IF($I45&gt;0,IF($Q45&gt;0,($Q45*$R45+$I45*$H45)/($Q45+$I45),$H45),$R45))</f>
        <v/>
      </c>
      <c r="L45" s="10">
        <f>IF($N45&lt;&gt;1,"",ROUND($J45*$K45,2))</f>
        <v/>
      </c>
      <c r="N45" s="17">
        <f>IF(AND($B45&lt;&gt;"",ISNUMBER($E45),$D45&lt;&gt;""),1,0)</f>
        <v/>
      </c>
      <c r="O45" s="17">
        <f>IF($N45=1,COUNTIFS($B$2:$B45,$B45,$N$2:$N45,1),"")</f>
        <v/>
      </c>
      <c r="P45" s="17">
        <f>IF($N45=1,$B45&amp;"|"&amp;$O45,"")</f>
        <v/>
      </c>
      <c r="Q45" s="17">
        <f>IF($N45&lt;&gt;1,"",IF($O45=1,N(IFERROR(INDEX('Catálogo'!$F$2:$F$500,MATCH($B45,'Catálogo'!$A$2:$A$500,0)),0)),INDEX($J$1:$J$44,MATCH($B45&amp;"|"&amp;($O45-1),$P$1:$P$44,0))))</f>
        <v/>
      </c>
      <c r="R45" s="17">
        <f>IF($N45&lt;&gt;1,"",IF($O45=1,N(IFERROR(INDEX('Catálogo'!$E$2:$E$500,MATCH($B45,'Catálogo'!$A$2:$A$500,0)),0)),INDEX($K$1:$K$44,MATCH($B45&amp;"|"&amp;($O45-1),$P$1:$P$44,0))))</f>
        <v/>
      </c>
    </row>
    <row r="46" ht="18" customHeight="1">
      <c r="A46" s="18" t="n"/>
      <c r="B46" s="6" t="n"/>
      <c r="C46" s="19">
        <f>IF($B46="","",IFERROR(INDEX('Catálogo'!$B$2:$B$500,MATCH($B46,'Catálogo'!$A$2:$A$500,0)),"Clave no encontrada"))</f>
        <v/>
      </c>
      <c r="D46" s="6" t="n"/>
      <c r="E46" s="8" t="n"/>
      <c r="F46" s="7" t="n"/>
      <c r="G46" s="6" t="n"/>
      <c r="H46" s="10">
        <f>IF($N46&lt;&gt;1,"",IF(AND($I46&gt;0,ISNUMBER($F46)),$F46,$R46))</f>
        <v/>
      </c>
      <c r="I46" s="9">
        <f>IF($N46&lt;&gt;1,"",IF($D46="Salida",-ABS($E46),IF($D46="Entrada",ABS($E46),$E46)))</f>
        <v/>
      </c>
      <c r="J46" s="9">
        <f>IF($N46&lt;&gt;1,"",$Q46+$I46)</f>
        <v/>
      </c>
      <c r="K46" s="10">
        <f>IF($N46&lt;&gt;1,"",IF($I46&gt;0,IF($Q46&gt;0,($Q46*$R46+$I46*$H46)/($Q46+$I46),$H46),$R46))</f>
        <v/>
      </c>
      <c r="L46" s="10">
        <f>IF($N46&lt;&gt;1,"",ROUND($J46*$K46,2))</f>
        <v/>
      </c>
      <c r="N46" s="17">
        <f>IF(AND($B46&lt;&gt;"",ISNUMBER($E46),$D46&lt;&gt;""),1,0)</f>
        <v/>
      </c>
      <c r="O46" s="17">
        <f>IF($N46=1,COUNTIFS($B$2:$B46,$B46,$N$2:$N46,1),"")</f>
        <v/>
      </c>
      <c r="P46" s="17">
        <f>IF($N46=1,$B46&amp;"|"&amp;$O46,"")</f>
        <v/>
      </c>
      <c r="Q46" s="17">
        <f>IF($N46&lt;&gt;1,"",IF($O46=1,N(IFERROR(INDEX('Catálogo'!$F$2:$F$500,MATCH($B46,'Catálogo'!$A$2:$A$500,0)),0)),INDEX($J$1:$J$45,MATCH($B46&amp;"|"&amp;($O46-1),$P$1:$P$45,0))))</f>
        <v/>
      </c>
      <c r="R46" s="17">
        <f>IF($N46&lt;&gt;1,"",IF($O46=1,N(IFERROR(INDEX('Catálogo'!$E$2:$E$500,MATCH($B46,'Catálogo'!$A$2:$A$500,0)),0)),INDEX($K$1:$K$45,MATCH($B46&amp;"|"&amp;($O46-1),$P$1:$P$45,0))))</f>
        <v/>
      </c>
    </row>
    <row r="47" ht="18" customHeight="1">
      <c r="A47" s="18" t="n"/>
      <c r="B47" s="6" t="n"/>
      <c r="C47" s="19">
        <f>IF($B47="","",IFERROR(INDEX('Catálogo'!$B$2:$B$500,MATCH($B47,'Catálogo'!$A$2:$A$500,0)),"Clave no encontrada"))</f>
        <v/>
      </c>
      <c r="D47" s="6" t="n"/>
      <c r="E47" s="8" t="n"/>
      <c r="F47" s="7" t="n"/>
      <c r="G47" s="6" t="n"/>
      <c r="H47" s="10">
        <f>IF($N47&lt;&gt;1,"",IF(AND($I47&gt;0,ISNUMBER($F47)),$F47,$R47))</f>
        <v/>
      </c>
      <c r="I47" s="9">
        <f>IF($N47&lt;&gt;1,"",IF($D47="Salida",-ABS($E47),IF($D47="Entrada",ABS($E47),$E47)))</f>
        <v/>
      </c>
      <c r="J47" s="9">
        <f>IF($N47&lt;&gt;1,"",$Q47+$I47)</f>
        <v/>
      </c>
      <c r="K47" s="10">
        <f>IF($N47&lt;&gt;1,"",IF($I47&gt;0,IF($Q47&gt;0,($Q47*$R47+$I47*$H47)/($Q47+$I47),$H47),$R47))</f>
        <v/>
      </c>
      <c r="L47" s="10">
        <f>IF($N47&lt;&gt;1,"",ROUND($J47*$K47,2))</f>
        <v/>
      </c>
      <c r="N47" s="17">
        <f>IF(AND($B47&lt;&gt;"",ISNUMBER($E47),$D47&lt;&gt;""),1,0)</f>
        <v/>
      </c>
      <c r="O47" s="17">
        <f>IF($N47=1,COUNTIFS($B$2:$B47,$B47,$N$2:$N47,1),"")</f>
        <v/>
      </c>
      <c r="P47" s="17">
        <f>IF($N47=1,$B47&amp;"|"&amp;$O47,"")</f>
        <v/>
      </c>
      <c r="Q47" s="17">
        <f>IF($N47&lt;&gt;1,"",IF($O47=1,N(IFERROR(INDEX('Catálogo'!$F$2:$F$500,MATCH($B47,'Catálogo'!$A$2:$A$500,0)),0)),INDEX($J$1:$J$46,MATCH($B47&amp;"|"&amp;($O47-1),$P$1:$P$46,0))))</f>
        <v/>
      </c>
      <c r="R47" s="17">
        <f>IF($N47&lt;&gt;1,"",IF($O47=1,N(IFERROR(INDEX('Catálogo'!$E$2:$E$500,MATCH($B47,'Catálogo'!$A$2:$A$500,0)),0)),INDEX($K$1:$K$46,MATCH($B47&amp;"|"&amp;($O47-1),$P$1:$P$46,0))))</f>
        <v/>
      </c>
    </row>
    <row r="48" ht="18" customHeight="1">
      <c r="A48" s="18" t="n"/>
      <c r="B48" s="6" t="n"/>
      <c r="C48" s="19">
        <f>IF($B48="","",IFERROR(INDEX('Catálogo'!$B$2:$B$500,MATCH($B48,'Catálogo'!$A$2:$A$500,0)),"Clave no encontrada"))</f>
        <v/>
      </c>
      <c r="D48" s="6" t="n"/>
      <c r="E48" s="8" t="n"/>
      <c r="F48" s="7" t="n"/>
      <c r="G48" s="6" t="n"/>
      <c r="H48" s="10">
        <f>IF($N48&lt;&gt;1,"",IF(AND($I48&gt;0,ISNUMBER($F48)),$F48,$R48))</f>
        <v/>
      </c>
      <c r="I48" s="9">
        <f>IF($N48&lt;&gt;1,"",IF($D48="Salida",-ABS($E48),IF($D48="Entrada",ABS($E48),$E48)))</f>
        <v/>
      </c>
      <c r="J48" s="9">
        <f>IF($N48&lt;&gt;1,"",$Q48+$I48)</f>
        <v/>
      </c>
      <c r="K48" s="10">
        <f>IF($N48&lt;&gt;1,"",IF($I48&gt;0,IF($Q48&gt;0,($Q48*$R48+$I48*$H48)/($Q48+$I48),$H48),$R48))</f>
        <v/>
      </c>
      <c r="L48" s="10">
        <f>IF($N48&lt;&gt;1,"",ROUND($J48*$K48,2))</f>
        <v/>
      </c>
      <c r="N48" s="17">
        <f>IF(AND($B48&lt;&gt;"",ISNUMBER($E48),$D48&lt;&gt;""),1,0)</f>
        <v/>
      </c>
      <c r="O48" s="17">
        <f>IF($N48=1,COUNTIFS($B$2:$B48,$B48,$N$2:$N48,1),"")</f>
        <v/>
      </c>
      <c r="P48" s="17">
        <f>IF($N48=1,$B48&amp;"|"&amp;$O48,"")</f>
        <v/>
      </c>
      <c r="Q48" s="17">
        <f>IF($N48&lt;&gt;1,"",IF($O48=1,N(IFERROR(INDEX('Catálogo'!$F$2:$F$500,MATCH($B48,'Catálogo'!$A$2:$A$500,0)),0)),INDEX($J$1:$J$47,MATCH($B48&amp;"|"&amp;($O48-1),$P$1:$P$47,0))))</f>
        <v/>
      </c>
      <c r="R48" s="17">
        <f>IF($N48&lt;&gt;1,"",IF($O48=1,N(IFERROR(INDEX('Catálogo'!$E$2:$E$500,MATCH($B48,'Catálogo'!$A$2:$A$500,0)),0)),INDEX($K$1:$K$47,MATCH($B48&amp;"|"&amp;($O48-1),$P$1:$P$47,0))))</f>
        <v/>
      </c>
    </row>
    <row r="49" ht="18" customHeight="1">
      <c r="A49" s="18" t="n"/>
      <c r="B49" s="6" t="n"/>
      <c r="C49" s="19">
        <f>IF($B49="","",IFERROR(INDEX('Catálogo'!$B$2:$B$500,MATCH($B49,'Catálogo'!$A$2:$A$500,0)),"Clave no encontrada"))</f>
        <v/>
      </c>
      <c r="D49" s="6" t="n"/>
      <c r="E49" s="8" t="n"/>
      <c r="F49" s="7" t="n"/>
      <c r="G49" s="6" t="n"/>
      <c r="H49" s="10">
        <f>IF($N49&lt;&gt;1,"",IF(AND($I49&gt;0,ISNUMBER($F49)),$F49,$R49))</f>
        <v/>
      </c>
      <c r="I49" s="9">
        <f>IF($N49&lt;&gt;1,"",IF($D49="Salida",-ABS($E49),IF($D49="Entrada",ABS($E49),$E49)))</f>
        <v/>
      </c>
      <c r="J49" s="9">
        <f>IF($N49&lt;&gt;1,"",$Q49+$I49)</f>
        <v/>
      </c>
      <c r="K49" s="10">
        <f>IF($N49&lt;&gt;1,"",IF($I49&gt;0,IF($Q49&gt;0,($Q49*$R49+$I49*$H49)/($Q49+$I49),$H49),$R49))</f>
        <v/>
      </c>
      <c r="L49" s="10">
        <f>IF($N49&lt;&gt;1,"",ROUND($J49*$K49,2))</f>
        <v/>
      </c>
      <c r="N49" s="17">
        <f>IF(AND($B49&lt;&gt;"",ISNUMBER($E49),$D49&lt;&gt;""),1,0)</f>
        <v/>
      </c>
      <c r="O49" s="17">
        <f>IF($N49=1,COUNTIFS($B$2:$B49,$B49,$N$2:$N49,1),"")</f>
        <v/>
      </c>
      <c r="P49" s="17">
        <f>IF($N49=1,$B49&amp;"|"&amp;$O49,"")</f>
        <v/>
      </c>
      <c r="Q49" s="17">
        <f>IF($N49&lt;&gt;1,"",IF($O49=1,N(IFERROR(INDEX('Catálogo'!$F$2:$F$500,MATCH($B49,'Catálogo'!$A$2:$A$500,0)),0)),INDEX($J$1:$J$48,MATCH($B49&amp;"|"&amp;($O49-1),$P$1:$P$48,0))))</f>
        <v/>
      </c>
      <c r="R49" s="17">
        <f>IF($N49&lt;&gt;1,"",IF($O49=1,N(IFERROR(INDEX('Catálogo'!$E$2:$E$500,MATCH($B49,'Catálogo'!$A$2:$A$500,0)),0)),INDEX($K$1:$K$48,MATCH($B49&amp;"|"&amp;($O49-1),$P$1:$P$48,0))))</f>
        <v/>
      </c>
    </row>
    <row r="50" ht="18" customHeight="1">
      <c r="A50" s="18" t="n"/>
      <c r="B50" s="6" t="n"/>
      <c r="C50" s="19">
        <f>IF($B50="","",IFERROR(INDEX('Catálogo'!$B$2:$B$500,MATCH($B50,'Catálogo'!$A$2:$A$500,0)),"Clave no encontrada"))</f>
        <v/>
      </c>
      <c r="D50" s="6" t="n"/>
      <c r="E50" s="8" t="n"/>
      <c r="F50" s="7" t="n"/>
      <c r="G50" s="6" t="n"/>
      <c r="H50" s="10">
        <f>IF($N50&lt;&gt;1,"",IF(AND($I50&gt;0,ISNUMBER($F50)),$F50,$R50))</f>
        <v/>
      </c>
      <c r="I50" s="9">
        <f>IF($N50&lt;&gt;1,"",IF($D50="Salida",-ABS($E50),IF($D50="Entrada",ABS($E50),$E50)))</f>
        <v/>
      </c>
      <c r="J50" s="9">
        <f>IF($N50&lt;&gt;1,"",$Q50+$I50)</f>
        <v/>
      </c>
      <c r="K50" s="10">
        <f>IF($N50&lt;&gt;1,"",IF($I50&gt;0,IF($Q50&gt;0,($Q50*$R50+$I50*$H50)/($Q50+$I50),$H50),$R50))</f>
        <v/>
      </c>
      <c r="L50" s="10">
        <f>IF($N50&lt;&gt;1,"",ROUND($J50*$K50,2))</f>
        <v/>
      </c>
      <c r="N50" s="17">
        <f>IF(AND($B50&lt;&gt;"",ISNUMBER($E50),$D50&lt;&gt;""),1,0)</f>
        <v/>
      </c>
      <c r="O50" s="17">
        <f>IF($N50=1,COUNTIFS($B$2:$B50,$B50,$N$2:$N50,1),"")</f>
        <v/>
      </c>
      <c r="P50" s="17">
        <f>IF($N50=1,$B50&amp;"|"&amp;$O50,"")</f>
        <v/>
      </c>
      <c r="Q50" s="17">
        <f>IF($N50&lt;&gt;1,"",IF($O50=1,N(IFERROR(INDEX('Catálogo'!$F$2:$F$500,MATCH($B50,'Catálogo'!$A$2:$A$500,0)),0)),INDEX($J$1:$J$49,MATCH($B50&amp;"|"&amp;($O50-1),$P$1:$P$49,0))))</f>
        <v/>
      </c>
      <c r="R50" s="17">
        <f>IF($N50&lt;&gt;1,"",IF($O50=1,N(IFERROR(INDEX('Catálogo'!$E$2:$E$500,MATCH($B50,'Catálogo'!$A$2:$A$500,0)),0)),INDEX($K$1:$K$49,MATCH($B50&amp;"|"&amp;($O50-1),$P$1:$P$49,0))))</f>
        <v/>
      </c>
    </row>
    <row r="51" ht="18" customHeight="1">
      <c r="A51" s="18" t="n"/>
      <c r="B51" s="6" t="n"/>
      <c r="C51" s="19">
        <f>IF($B51="","",IFERROR(INDEX('Catálogo'!$B$2:$B$500,MATCH($B51,'Catálogo'!$A$2:$A$500,0)),"Clave no encontrada"))</f>
        <v/>
      </c>
      <c r="D51" s="6" t="n"/>
      <c r="E51" s="8" t="n"/>
      <c r="F51" s="7" t="n"/>
      <c r="G51" s="6" t="n"/>
      <c r="H51" s="10">
        <f>IF($N51&lt;&gt;1,"",IF(AND($I51&gt;0,ISNUMBER($F51)),$F51,$R51))</f>
        <v/>
      </c>
      <c r="I51" s="9">
        <f>IF($N51&lt;&gt;1,"",IF($D51="Salida",-ABS($E51),IF($D51="Entrada",ABS($E51),$E51)))</f>
        <v/>
      </c>
      <c r="J51" s="9">
        <f>IF($N51&lt;&gt;1,"",$Q51+$I51)</f>
        <v/>
      </c>
      <c r="K51" s="10">
        <f>IF($N51&lt;&gt;1,"",IF($I51&gt;0,IF($Q51&gt;0,($Q51*$R51+$I51*$H51)/($Q51+$I51),$H51),$R51))</f>
        <v/>
      </c>
      <c r="L51" s="10">
        <f>IF($N51&lt;&gt;1,"",ROUND($J51*$K51,2))</f>
        <v/>
      </c>
      <c r="N51" s="17">
        <f>IF(AND($B51&lt;&gt;"",ISNUMBER($E51),$D51&lt;&gt;""),1,0)</f>
        <v/>
      </c>
      <c r="O51" s="17">
        <f>IF($N51=1,COUNTIFS($B$2:$B51,$B51,$N$2:$N51,1),"")</f>
        <v/>
      </c>
      <c r="P51" s="17">
        <f>IF($N51=1,$B51&amp;"|"&amp;$O51,"")</f>
        <v/>
      </c>
      <c r="Q51" s="17">
        <f>IF($N51&lt;&gt;1,"",IF($O51=1,N(IFERROR(INDEX('Catálogo'!$F$2:$F$500,MATCH($B51,'Catálogo'!$A$2:$A$500,0)),0)),INDEX($J$1:$J$50,MATCH($B51&amp;"|"&amp;($O51-1),$P$1:$P$50,0))))</f>
        <v/>
      </c>
      <c r="R51" s="17">
        <f>IF($N51&lt;&gt;1,"",IF($O51=1,N(IFERROR(INDEX('Catálogo'!$E$2:$E$500,MATCH($B51,'Catálogo'!$A$2:$A$500,0)),0)),INDEX($K$1:$K$50,MATCH($B51&amp;"|"&amp;($O51-1),$P$1:$P$50,0))))</f>
        <v/>
      </c>
    </row>
    <row r="52" ht="18" customHeight="1">
      <c r="A52" s="18" t="n"/>
      <c r="B52" s="6" t="n"/>
      <c r="C52" s="19">
        <f>IF($B52="","",IFERROR(INDEX('Catálogo'!$B$2:$B$500,MATCH($B52,'Catálogo'!$A$2:$A$500,0)),"Clave no encontrada"))</f>
        <v/>
      </c>
      <c r="D52" s="6" t="n"/>
      <c r="E52" s="8" t="n"/>
      <c r="F52" s="7" t="n"/>
      <c r="G52" s="6" t="n"/>
      <c r="H52" s="10">
        <f>IF($N52&lt;&gt;1,"",IF(AND($I52&gt;0,ISNUMBER($F52)),$F52,$R52))</f>
        <v/>
      </c>
      <c r="I52" s="9">
        <f>IF($N52&lt;&gt;1,"",IF($D52="Salida",-ABS($E52),IF($D52="Entrada",ABS($E52),$E52)))</f>
        <v/>
      </c>
      <c r="J52" s="9">
        <f>IF($N52&lt;&gt;1,"",$Q52+$I52)</f>
        <v/>
      </c>
      <c r="K52" s="10">
        <f>IF($N52&lt;&gt;1,"",IF($I52&gt;0,IF($Q52&gt;0,($Q52*$R52+$I52*$H52)/($Q52+$I52),$H52),$R52))</f>
        <v/>
      </c>
      <c r="L52" s="10">
        <f>IF($N52&lt;&gt;1,"",ROUND($J52*$K52,2))</f>
        <v/>
      </c>
      <c r="N52" s="17">
        <f>IF(AND($B52&lt;&gt;"",ISNUMBER($E52),$D52&lt;&gt;""),1,0)</f>
        <v/>
      </c>
      <c r="O52" s="17">
        <f>IF($N52=1,COUNTIFS($B$2:$B52,$B52,$N$2:$N52,1),"")</f>
        <v/>
      </c>
      <c r="P52" s="17">
        <f>IF($N52=1,$B52&amp;"|"&amp;$O52,"")</f>
        <v/>
      </c>
      <c r="Q52" s="17">
        <f>IF($N52&lt;&gt;1,"",IF($O52=1,N(IFERROR(INDEX('Catálogo'!$F$2:$F$500,MATCH($B52,'Catálogo'!$A$2:$A$500,0)),0)),INDEX($J$1:$J$51,MATCH($B52&amp;"|"&amp;($O52-1),$P$1:$P$51,0))))</f>
        <v/>
      </c>
      <c r="R52" s="17">
        <f>IF($N52&lt;&gt;1,"",IF($O52=1,N(IFERROR(INDEX('Catálogo'!$E$2:$E$500,MATCH($B52,'Catálogo'!$A$2:$A$500,0)),0)),INDEX($K$1:$K$51,MATCH($B52&amp;"|"&amp;($O52-1),$P$1:$P$51,0))))</f>
        <v/>
      </c>
    </row>
    <row r="53" ht="18" customHeight="1">
      <c r="A53" s="18" t="n"/>
      <c r="B53" s="6" t="n"/>
      <c r="C53" s="19">
        <f>IF($B53="","",IFERROR(INDEX('Catálogo'!$B$2:$B$500,MATCH($B53,'Catálogo'!$A$2:$A$500,0)),"Clave no encontrada"))</f>
        <v/>
      </c>
      <c r="D53" s="6" t="n"/>
      <c r="E53" s="8" t="n"/>
      <c r="F53" s="7" t="n"/>
      <c r="G53" s="6" t="n"/>
      <c r="H53" s="10">
        <f>IF($N53&lt;&gt;1,"",IF(AND($I53&gt;0,ISNUMBER($F53)),$F53,$R53))</f>
        <v/>
      </c>
      <c r="I53" s="9">
        <f>IF($N53&lt;&gt;1,"",IF($D53="Salida",-ABS($E53),IF($D53="Entrada",ABS($E53),$E53)))</f>
        <v/>
      </c>
      <c r="J53" s="9">
        <f>IF($N53&lt;&gt;1,"",$Q53+$I53)</f>
        <v/>
      </c>
      <c r="K53" s="10">
        <f>IF($N53&lt;&gt;1,"",IF($I53&gt;0,IF($Q53&gt;0,($Q53*$R53+$I53*$H53)/($Q53+$I53),$H53),$R53))</f>
        <v/>
      </c>
      <c r="L53" s="10">
        <f>IF($N53&lt;&gt;1,"",ROUND($J53*$K53,2))</f>
        <v/>
      </c>
      <c r="N53" s="17">
        <f>IF(AND($B53&lt;&gt;"",ISNUMBER($E53),$D53&lt;&gt;""),1,0)</f>
        <v/>
      </c>
      <c r="O53" s="17">
        <f>IF($N53=1,COUNTIFS($B$2:$B53,$B53,$N$2:$N53,1),"")</f>
        <v/>
      </c>
      <c r="P53" s="17">
        <f>IF($N53=1,$B53&amp;"|"&amp;$O53,"")</f>
        <v/>
      </c>
      <c r="Q53" s="17">
        <f>IF($N53&lt;&gt;1,"",IF($O53=1,N(IFERROR(INDEX('Catálogo'!$F$2:$F$500,MATCH($B53,'Catálogo'!$A$2:$A$500,0)),0)),INDEX($J$1:$J$52,MATCH($B53&amp;"|"&amp;($O53-1),$P$1:$P$52,0))))</f>
        <v/>
      </c>
      <c r="R53" s="17">
        <f>IF($N53&lt;&gt;1,"",IF($O53=1,N(IFERROR(INDEX('Catálogo'!$E$2:$E$500,MATCH($B53,'Catálogo'!$A$2:$A$500,0)),0)),INDEX($K$1:$K$52,MATCH($B53&amp;"|"&amp;($O53-1),$P$1:$P$52,0))))</f>
        <v/>
      </c>
    </row>
    <row r="54" ht="18" customHeight="1">
      <c r="A54" s="18" t="n"/>
      <c r="B54" s="6" t="n"/>
      <c r="C54" s="19">
        <f>IF($B54="","",IFERROR(INDEX('Catálogo'!$B$2:$B$500,MATCH($B54,'Catálogo'!$A$2:$A$500,0)),"Clave no encontrada"))</f>
        <v/>
      </c>
      <c r="D54" s="6" t="n"/>
      <c r="E54" s="8" t="n"/>
      <c r="F54" s="7" t="n"/>
      <c r="G54" s="6" t="n"/>
      <c r="H54" s="10">
        <f>IF($N54&lt;&gt;1,"",IF(AND($I54&gt;0,ISNUMBER($F54)),$F54,$R54))</f>
        <v/>
      </c>
      <c r="I54" s="9">
        <f>IF($N54&lt;&gt;1,"",IF($D54="Salida",-ABS($E54),IF($D54="Entrada",ABS($E54),$E54)))</f>
        <v/>
      </c>
      <c r="J54" s="9">
        <f>IF($N54&lt;&gt;1,"",$Q54+$I54)</f>
        <v/>
      </c>
      <c r="K54" s="10">
        <f>IF($N54&lt;&gt;1,"",IF($I54&gt;0,IF($Q54&gt;0,($Q54*$R54+$I54*$H54)/($Q54+$I54),$H54),$R54))</f>
        <v/>
      </c>
      <c r="L54" s="10">
        <f>IF($N54&lt;&gt;1,"",ROUND($J54*$K54,2))</f>
        <v/>
      </c>
      <c r="N54" s="17">
        <f>IF(AND($B54&lt;&gt;"",ISNUMBER($E54),$D54&lt;&gt;""),1,0)</f>
        <v/>
      </c>
      <c r="O54" s="17">
        <f>IF($N54=1,COUNTIFS($B$2:$B54,$B54,$N$2:$N54,1),"")</f>
        <v/>
      </c>
      <c r="P54" s="17">
        <f>IF($N54=1,$B54&amp;"|"&amp;$O54,"")</f>
        <v/>
      </c>
      <c r="Q54" s="17">
        <f>IF($N54&lt;&gt;1,"",IF($O54=1,N(IFERROR(INDEX('Catálogo'!$F$2:$F$500,MATCH($B54,'Catálogo'!$A$2:$A$500,0)),0)),INDEX($J$1:$J$53,MATCH($B54&amp;"|"&amp;($O54-1),$P$1:$P$53,0))))</f>
        <v/>
      </c>
      <c r="R54" s="17">
        <f>IF($N54&lt;&gt;1,"",IF($O54=1,N(IFERROR(INDEX('Catálogo'!$E$2:$E$500,MATCH($B54,'Catálogo'!$A$2:$A$500,0)),0)),INDEX($K$1:$K$53,MATCH($B54&amp;"|"&amp;($O54-1),$P$1:$P$53,0))))</f>
        <v/>
      </c>
    </row>
    <row r="55" ht="18" customHeight="1">
      <c r="A55" s="18" t="n"/>
      <c r="B55" s="6" t="n"/>
      <c r="C55" s="19">
        <f>IF($B55="","",IFERROR(INDEX('Catálogo'!$B$2:$B$500,MATCH($B55,'Catálogo'!$A$2:$A$500,0)),"Clave no encontrada"))</f>
        <v/>
      </c>
      <c r="D55" s="6" t="n"/>
      <c r="E55" s="8" t="n"/>
      <c r="F55" s="7" t="n"/>
      <c r="G55" s="6" t="n"/>
      <c r="H55" s="10">
        <f>IF($N55&lt;&gt;1,"",IF(AND($I55&gt;0,ISNUMBER($F55)),$F55,$R55))</f>
        <v/>
      </c>
      <c r="I55" s="9">
        <f>IF($N55&lt;&gt;1,"",IF($D55="Salida",-ABS($E55),IF($D55="Entrada",ABS($E55),$E55)))</f>
        <v/>
      </c>
      <c r="J55" s="9">
        <f>IF($N55&lt;&gt;1,"",$Q55+$I55)</f>
        <v/>
      </c>
      <c r="K55" s="10">
        <f>IF($N55&lt;&gt;1,"",IF($I55&gt;0,IF($Q55&gt;0,($Q55*$R55+$I55*$H55)/($Q55+$I55),$H55),$R55))</f>
        <v/>
      </c>
      <c r="L55" s="10">
        <f>IF($N55&lt;&gt;1,"",ROUND($J55*$K55,2))</f>
        <v/>
      </c>
      <c r="N55" s="17">
        <f>IF(AND($B55&lt;&gt;"",ISNUMBER($E55),$D55&lt;&gt;""),1,0)</f>
        <v/>
      </c>
      <c r="O55" s="17">
        <f>IF($N55=1,COUNTIFS($B$2:$B55,$B55,$N$2:$N55,1),"")</f>
        <v/>
      </c>
      <c r="P55" s="17">
        <f>IF($N55=1,$B55&amp;"|"&amp;$O55,"")</f>
        <v/>
      </c>
      <c r="Q55" s="17">
        <f>IF($N55&lt;&gt;1,"",IF($O55=1,N(IFERROR(INDEX('Catálogo'!$F$2:$F$500,MATCH($B55,'Catálogo'!$A$2:$A$500,0)),0)),INDEX($J$1:$J$54,MATCH($B55&amp;"|"&amp;($O55-1),$P$1:$P$54,0))))</f>
        <v/>
      </c>
      <c r="R55" s="17">
        <f>IF($N55&lt;&gt;1,"",IF($O55=1,N(IFERROR(INDEX('Catálogo'!$E$2:$E$500,MATCH($B55,'Catálogo'!$A$2:$A$500,0)),0)),INDEX($K$1:$K$54,MATCH($B55&amp;"|"&amp;($O55-1),$P$1:$P$54,0))))</f>
        <v/>
      </c>
    </row>
    <row r="56" ht="18" customHeight="1">
      <c r="A56" s="18" t="n"/>
      <c r="B56" s="6" t="n"/>
      <c r="C56" s="19">
        <f>IF($B56="","",IFERROR(INDEX('Catálogo'!$B$2:$B$500,MATCH($B56,'Catálogo'!$A$2:$A$500,0)),"Clave no encontrada"))</f>
        <v/>
      </c>
      <c r="D56" s="6" t="n"/>
      <c r="E56" s="8" t="n"/>
      <c r="F56" s="7" t="n"/>
      <c r="G56" s="6" t="n"/>
      <c r="H56" s="10">
        <f>IF($N56&lt;&gt;1,"",IF(AND($I56&gt;0,ISNUMBER($F56)),$F56,$R56))</f>
        <v/>
      </c>
      <c r="I56" s="9">
        <f>IF($N56&lt;&gt;1,"",IF($D56="Salida",-ABS($E56),IF($D56="Entrada",ABS($E56),$E56)))</f>
        <v/>
      </c>
      <c r="J56" s="9">
        <f>IF($N56&lt;&gt;1,"",$Q56+$I56)</f>
        <v/>
      </c>
      <c r="K56" s="10">
        <f>IF($N56&lt;&gt;1,"",IF($I56&gt;0,IF($Q56&gt;0,($Q56*$R56+$I56*$H56)/($Q56+$I56),$H56),$R56))</f>
        <v/>
      </c>
      <c r="L56" s="10">
        <f>IF($N56&lt;&gt;1,"",ROUND($J56*$K56,2))</f>
        <v/>
      </c>
      <c r="N56" s="17">
        <f>IF(AND($B56&lt;&gt;"",ISNUMBER($E56),$D56&lt;&gt;""),1,0)</f>
        <v/>
      </c>
      <c r="O56" s="17">
        <f>IF($N56=1,COUNTIFS($B$2:$B56,$B56,$N$2:$N56,1),"")</f>
        <v/>
      </c>
      <c r="P56" s="17">
        <f>IF($N56=1,$B56&amp;"|"&amp;$O56,"")</f>
        <v/>
      </c>
      <c r="Q56" s="17">
        <f>IF($N56&lt;&gt;1,"",IF($O56=1,N(IFERROR(INDEX('Catálogo'!$F$2:$F$500,MATCH($B56,'Catálogo'!$A$2:$A$500,0)),0)),INDEX($J$1:$J$55,MATCH($B56&amp;"|"&amp;($O56-1),$P$1:$P$55,0))))</f>
        <v/>
      </c>
      <c r="R56" s="17">
        <f>IF($N56&lt;&gt;1,"",IF($O56=1,N(IFERROR(INDEX('Catálogo'!$E$2:$E$500,MATCH($B56,'Catálogo'!$A$2:$A$500,0)),0)),INDEX($K$1:$K$55,MATCH($B56&amp;"|"&amp;($O56-1),$P$1:$P$55,0))))</f>
        <v/>
      </c>
    </row>
    <row r="57" ht="18" customHeight="1">
      <c r="A57" s="18" t="n"/>
      <c r="B57" s="6" t="n"/>
      <c r="C57" s="19">
        <f>IF($B57="","",IFERROR(INDEX('Catálogo'!$B$2:$B$500,MATCH($B57,'Catálogo'!$A$2:$A$500,0)),"Clave no encontrada"))</f>
        <v/>
      </c>
      <c r="D57" s="6" t="n"/>
      <c r="E57" s="8" t="n"/>
      <c r="F57" s="7" t="n"/>
      <c r="G57" s="6" t="n"/>
      <c r="H57" s="10">
        <f>IF($N57&lt;&gt;1,"",IF(AND($I57&gt;0,ISNUMBER($F57)),$F57,$R57))</f>
        <v/>
      </c>
      <c r="I57" s="9">
        <f>IF($N57&lt;&gt;1,"",IF($D57="Salida",-ABS($E57),IF($D57="Entrada",ABS($E57),$E57)))</f>
        <v/>
      </c>
      <c r="J57" s="9">
        <f>IF($N57&lt;&gt;1,"",$Q57+$I57)</f>
        <v/>
      </c>
      <c r="K57" s="10">
        <f>IF($N57&lt;&gt;1,"",IF($I57&gt;0,IF($Q57&gt;0,($Q57*$R57+$I57*$H57)/($Q57+$I57),$H57),$R57))</f>
        <v/>
      </c>
      <c r="L57" s="10">
        <f>IF($N57&lt;&gt;1,"",ROUND($J57*$K57,2))</f>
        <v/>
      </c>
      <c r="N57" s="17">
        <f>IF(AND($B57&lt;&gt;"",ISNUMBER($E57),$D57&lt;&gt;""),1,0)</f>
        <v/>
      </c>
      <c r="O57" s="17">
        <f>IF($N57=1,COUNTIFS($B$2:$B57,$B57,$N$2:$N57,1),"")</f>
        <v/>
      </c>
      <c r="P57" s="17">
        <f>IF($N57=1,$B57&amp;"|"&amp;$O57,"")</f>
        <v/>
      </c>
      <c r="Q57" s="17">
        <f>IF($N57&lt;&gt;1,"",IF($O57=1,N(IFERROR(INDEX('Catálogo'!$F$2:$F$500,MATCH($B57,'Catálogo'!$A$2:$A$500,0)),0)),INDEX($J$1:$J$56,MATCH($B57&amp;"|"&amp;($O57-1),$P$1:$P$56,0))))</f>
        <v/>
      </c>
      <c r="R57" s="17">
        <f>IF($N57&lt;&gt;1,"",IF($O57=1,N(IFERROR(INDEX('Catálogo'!$E$2:$E$500,MATCH($B57,'Catálogo'!$A$2:$A$500,0)),0)),INDEX($K$1:$K$56,MATCH($B57&amp;"|"&amp;($O57-1),$P$1:$P$56,0))))</f>
        <v/>
      </c>
    </row>
    <row r="58" ht="18" customHeight="1">
      <c r="A58" s="18" t="n"/>
      <c r="B58" s="6" t="n"/>
      <c r="C58" s="19">
        <f>IF($B58="","",IFERROR(INDEX('Catálogo'!$B$2:$B$500,MATCH($B58,'Catálogo'!$A$2:$A$500,0)),"Clave no encontrada"))</f>
        <v/>
      </c>
      <c r="D58" s="6" t="n"/>
      <c r="E58" s="8" t="n"/>
      <c r="F58" s="7" t="n"/>
      <c r="G58" s="6" t="n"/>
      <c r="H58" s="10">
        <f>IF($N58&lt;&gt;1,"",IF(AND($I58&gt;0,ISNUMBER($F58)),$F58,$R58))</f>
        <v/>
      </c>
      <c r="I58" s="9">
        <f>IF($N58&lt;&gt;1,"",IF($D58="Salida",-ABS($E58),IF($D58="Entrada",ABS($E58),$E58)))</f>
        <v/>
      </c>
      <c r="J58" s="9">
        <f>IF($N58&lt;&gt;1,"",$Q58+$I58)</f>
        <v/>
      </c>
      <c r="K58" s="10">
        <f>IF($N58&lt;&gt;1,"",IF($I58&gt;0,IF($Q58&gt;0,($Q58*$R58+$I58*$H58)/($Q58+$I58),$H58),$R58))</f>
        <v/>
      </c>
      <c r="L58" s="10">
        <f>IF($N58&lt;&gt;1,"",ROUND($J58*$K58,2))</f>
        <v/>
      </c>
      <c r="N58" s="17">
        <f>IF(AND($B58&lt;&gt;"",ISNUMBER($E58),$D58&lt;&gt;""),1,0)</f>
        <v/>
      </c>
      <c r="O58" s="17">
        <f>IF($N58=1,COUNTIFS($B$2:$B58,$B58,$N$2:$N58,1),"")</f>
        <v/>
      </c>
      <c r="P58" s="17">
        <f>IF($N58=1,$B58&amp;"|"&amp;$O58,"")</f>
        <v/>
      </c>
      <c r="Q58" s="17">
        <f>IF($N58&lt;&gt;1,"",IF($O58=1,N(IFERROR(INDEX('Catálogo'!$F$2:$F$500,MATCH($B58,'Catálogo'!$A$2:$A$500,0)),0)),INDEX($J$1:$J$57,MATCH($B58&amp;"|"&amp;($O58-1),$P$1:$P$57,0))))</f>
        <v/>
      </c>
      <c r="R58" s="17">
        <f>IF($N58&lt;&gt;1,"",IF($O58=1,N(IFERROR(INDEX('Catálogo'!$E$2:$E$500,MATCH($B58,'Catálogo'!$A$2:$A$500,0)),0)),INDEX($K$1:$K$57,MATCH($B58&amp;"|"&amp;($O58-1),$P$1:$P$57,0))))</f>
        <v/>
      </c>
    </row>
    <row r="59" ht="18" customHeight="1">
      <c r="A59" s="18" t="n"/>
      <c r="B59" s="6" t="n"/>
      <c r="C59" s="19">
        <f>IF($B59="","",IFERROR(INDEX('Catálogo'!$B$2:$B$500,MATCH($B59,'Catálogo'!$A$2:$A$500,0)),"Clave no encontrada"))</f>
        <v/>
      </c>
      <c r="D59" s="6" t="n"/>
      <c r="E59" s="8" t="n"/>
      <c r="F59" s="7" t="n"/>
      <c r="G59" s="6" t="n"/>
      <c r="H59" s="10">
        <f>IF($N59&lt;&gt;1,"",IF(AND($I59&gt;0,ISNUMBER($F59)),$F59,$R59))</f>
        <v/>
      </c>
      <c r="I59" s="9">
        <f>IF($N59&lt;&gt;1,"",IF($D59="Salida",-ABS($E59),IF($D59="Entrada",ABS($E59),$E59)))</f>
        <v/>
      </c>
      <c r="J59" s="9">
        <f>IF($N59&lt;&gt;1,"",$Q59+$I59)</f>
        <v/>
      </c>
      <c r="K59" s="10">
        <f>IF($N59&lt;&gt;1,"",IF($I59&gt;0,IF($Q59&gt;0,($Q59*$R59+$I59*$H59)/($Q59+$I59),$H59),$R59))</f>
        <v/>
      </c>
      <c r="L59" s="10">
        <f>IF($N59&lt;&gt;1,"",ROUND($J59*$K59,2))</f>
        <v/>
      </c>
      <c r="N59" s="17">
        <f>IF(AND($B59&lt;&gt;"",ISNUMBER($E59),$D59&lt;&gt;""),1,0)</f>
        <v/>
      </c>
      <c r="O59" s="17">
        <f>IF($N59=1,COUNTIFS($B$2:$B59,$B59,$N$2:$N59,1),"")</f>
        <v/>
      </c>
      <c r="P59" s="17">
        <f>IF($N59=1,$B59&amp;"|"&amp;$O59,"")</f>
        <v/>
      </c>
      <c r="Q59" s="17">
        <f>IF($N59&lt;&gt;1,"",IF($O59=1,N(IFERROR(INDEX('Catálogo'!$F$2:$F$500,MATCH($B59,'Catálogo'!$A$2:$A$500,0)),0)),INDEX($J$1:$J$58,MATCH($B59&amp;"|"&amp;($O59-1),$P$1:$P$58,0))))</f>
        <v/>
      </c>
      <c r="R59" s="17">
        <f>IF($N59&lt;&gt;1,"",IF($O59=1,N(IFERROR(INDEX('Catálogo'!$E$2:$E$500,MATCH($B59,'Catálogo'!$A$2:$A$500,0)),0)),INDEX($K$1:$K$58,MATCH($B59&amp;"|"&amp;($O59-1),$P$1:$P$58,0))))</f>
        <v/>
      </c>
    </row>
    <row r="60" ht="18" customHeight="1">
      <c r="A60" s="18" t="n"/>
      <c r="B60" s="6" t="n"/>
      <c r="C60" s="19">
        <f>IF($B60="","",IFERROR(INDEX('Catálogo'!$B$2:$B$500,MATCH($B60,'Catálogo'!$A$2:$A$500,0)),"Clave no encontrada"))</f>
        <v/>
      </c>
      <c r="D60" s="6" t="n"/>
      <c r="E60" s="8" t="n"/>
      <c r="F60" s="7" t="n"/>
      <c r="G60" s="6" t="n"/>
      <c r="H60" s="10">
        <f>IF($N60&lt;&gt;1,"",IF(AND($I60&gt;0,ISNUMBER($F60)),$F60,$R60))</f>
        <v/>
      </c>
      <c r="I60" s="9">
        <f>IF($N60&lt;&gt;1,"",IF($D60="Salida",-ABS($E60),IF($D60="Entrada",ABS($E60),$E60)))</f>
        <v/>
      </c>
      <c r="J60" s="9">
        <f>IF($N60&lt;&gt;1,"",$Q60+$I60)</f>
        <v/>
      </c>
      <c r="K60" s="10">
        <f>IF($N60&lt;&gt;1,"",IF($I60&gt;0,IF($Q60&gt;0,($Q60*$R60+$I60*$H60)/($Q60+$I60),$H60),$R60))</f>
        <v/>
      </c>
      <c r="L60" s="10">
        <f>IF($N60&lt;&gt;1,"",ROUND($J60*$K60,2))</f>
        <v/>
      </c>
      <c r="N60" s="17">
        <f>IF(AND($B60&lt;&gt;"",ISNUMBER($E60),$D60&lt;&gt;""),1,0)</f>
        <v/>
      </c>
      <c r="O60" s="17">
        <f>IF($N60=1,COUNTIFS($B$2:$B60,$B60,$N$2:$N60,1),"")</f>
        <v/>
      </c>
      <c r="P60" s="17">
        <f>IF($N60=1,$B60&amp;"|"&amp;$O60,"")</f>
        <v/>
      </c>
      <c r="Q60" s="17">
        <f>IF($N60&lt;&gt;1,"",IF($O60=1,N(IFERROR(INDEX('Catálogo'!$F$2:$F$500,MATCH($B60,'Catálogo'!$A$2:$A$500,0)),0)),INDEX($J$1:$J$59,MATCH($B60&amp;"|"&amp;($O60-1),$P$1:$P$59,0))))</f>
        <v/>
      </c>
      <c r="R60" s="17">
        <f>IF($N60&lt;&gt;1,"",IF($O60=1,N(IFERROR(INDEX('Catálogo'!$E$2:$E$500,MATCH($B60,'Catálogo'!$A$2:$A$500,0)),0)),INDEX($K$1:$K$59,MATCH($B60&amp;"|"&amp;($O60-1),$P$1:$P$59,0))))</f>
        <v/>
      </c>
    </row>
    <row r="61" ht="18" customHeight="1">
      <c r="A61" s="18" t="n"/>
      <c r="B61" s="6" t="n"/>
      <c r="C61" s="19">
        <f>IF($B61="","",IFERROR(INDEX('Catálogo'!$B$2:$B$500,MATCH($B61,'Catálogo'!$A$2:$A$500,0)),"Clave no encontrada"))</f>
        <v/>
      </c>
      <c r="D61" s="6" t="n"/>
      <c r="E61" s="8" t="n"/>
      <c r="F61" s="7" t="n"/>
      <c r="G61" s="6" t="n"/>
      <c r="H61" s="10">
        <f>IF($N61&lt;&gt;1,"",IF(AND($I61&gt;0,ISNUMBER($F61)),$F61,$R61))</f>
        <v/>
      </c>
      <c r="I61" s="9">
        <f>IF($N61&lt;&gt;1,"",IF($D61="Salida",-ABS($E61),IF($D61="Entrada",ABS($E61),$E61)))</f>
        <v/>
      </c>
      <c r="J61" s="9">
        <f>IF($N61&lt;&gt;1,"",$Q61+$I61)</f>
        <v/>
      </c>
      <c r="K61" s="10">
        <f>IF($N61&lt;&gt;1,"",IF($I61&gt;0,IF($Q61&gt;0,($Q61*$R61+$I61*$H61)/($Q61+$I61),$H61),$R61))</f>
        <v/>
      </c>
      <c r="L61" s="10">
        <f>IF($N61&lt;&gt;1,"",ROUND($J61*$K61,2))</f>
        <v/>
      </c>
      <c r="N61" s="17">
        <f>IF(AND($B61&lt;&gt;"",ISNUMBER($E61),$D61&lt;&gt;""),1,0)</f>
        <v/>
      </c>
      <c r="O61" s="17">
        <f>IF($N61=1,COUNTIFS($B$2:$B61,$B61,$N$2:$N61,1),"")</f>
        <v/>
      </c>
      <c r="P61" s="17">
        <f>IF($N61=1,$B61&amp;"|"&amp;$O61,"")</f>
        <v/>
      </c>
      <c r="Q61" s="17">
        <f>IF($N61&lt;&gt;1,"",IF($O61=1,N(IFERROR(INDEX('Catálogo'!$F$2:$F$500,MATCH($B61,'Catálogo'!$A$2:$A$500,0)),0)),INDEX($J$1:$J$60,MATCH($B61&amp;"|"&amp;($O61-1),$P$1:$P$60,0))))</f>
        <v/>
      </c>
      <c r="R61" s="17">
        <f>IF($N61&lt;&gt;1,"",IF($O61=1,N(IFERROR(INDEX('Catálogo'!$E$2:$E$500,MATCH($B61,'Catálogo'!$A$2:$A$500,0)),0)),INDEX($K$1:$K$60,MATCH($B61&amp;"|"&amp;($O61-1),$P$1:$P$60,0))))</f>
        <v/>
      </c>
    </row>
    <row r="62" ht="18" customHeight="1">
      <c r="A62" s="18" t="n"/>
      <c r="B62" s="6" t="n"/>
      <c r="C62" s="19">
        <f>IF($B62="","",IFERROR(INDEX('Catálogo'!$B$2:$B$500,MATCH($B62,'Catálogo'!$A$2:$A$500,0)),"Clave no encontrada"))</f>
        <v/>
      </c>
      <c r="D62" s="6" t="n"/>
      <c r="E62" s="8" t="n"/>
      <c r="F62" s="7" t="n"/>
      <c r="G62" s="6" t="n"/>
      <c r="H62" s="10">
        <f>IF($N62&lt;&gt;1,"",IF(AND($I62&gt;0,ISNUMBER($F62)),$F62,$R62))</f>
        <v/>
      </c>
      <c r="I62" s="9">
        <f>IF($N62&lt;&gt;1,"",IF($D62="Salida",-ABS($E62),IF($D62="Entrada",ABS($E62),$E62)))</f>
        <v/>
      </c>
      <c r="J62" s="9">
        <f>IF($N62&lt;&gt;1,"",$Q62+$I62)</f>
        <v/>
      </c>
      <c r="K62" s="10">
        <f>IF($N62&lt;&gt;1,"",IF($I62&gt;0,IF($Q62&gt;0,($Q62*$R62+$I62*$H62)/($Q62+$I62),$H62),$R62))</f>
        <v/>
      </c>
      <c r="L62" s="10">
        <f>IF($N62&lt;&gt;1,"",ROUND($J62*$K62,2))</f>
        <v/>
      </c>
      <c r="N62" s="17">
        <f>IF(AND($B62&lt;&gt;"",ISNUMBER($E62),$D62&lt;&gt;""),1,0)</f>
        <v/>
      </c>
      <c r="O62" s="17">
        <f>IF($N62=1,COUNTIFS($B$2:$B62,$B62,$N$2:$N62,1),"")</f>
        <v/>
      </c>
      <c r="P62" s="17">
        <f>IF($N62=1,$B62&amp;"|"&amp;$O62,"")</f>
        <v/>
      </c>
      <c r="Q62" s="17">
        <f>IF($N62&lt;&gt;1,"",IF($O62=1,N(IFERROR(INDEX('Catálogo'!$F$2:$F$500,MATCH($B62,'Catálogo'!$A$2:$A$500,0)),0)),INDEX($J$1:$J$61,MATCH($B62&amp;"|"&amp;($O62-1),$P$1:$P$61,0))))</f>
        <v/>
      </c>
      <c r="R62" s="17">
        <f>IF($N62&lt;&gt;1,"",IF($O62=1,N(IFERROR(INDEX('Catálogo'!$E$2:$E$500,MATCH($B62,'Catálogo'!$A$2:$A$500,0)),0)),INDEX($K$1:$K$61,MATCH($B62&amp;"|"&amp;($O62-1),$P$1:$P$61,0))))</f>
        <v/>
      </c>
    </row>
    <row r="63" ht="18" customHeight="1">
      <c r="A63" s="18" t="n"/>
      <c r="B63" s="6" t="n"/>
      <c r="C63" s="19">
        <f>IF($B63="","",IFERROR(INDEX('Catálogo'!$B$2:$B$500,MATCH($B63,'Catálogo'!$A$2:$A$500,0)),"Clave no encontrada"))</f>
        <v/>
      </c>
      <c r="D63" s="6" t="n"/>
      <c r="E63" s="8" t="n"/>
      <c r="F63" s="7" t="n"/>
      <c r="G63" s="6" t="n"/>
      <c r="H63" s="10">
        <f>IF($N63&lt;&gt;1,"",IF(AND($I63&gt;0,ISNUMBER($F63)),$F63,$R63))</f>
        <v/>
      </c>
      <c r="I63" s="9">
        <f>IF($N63&lt;&gt;1,"",IF($D63="Salida",-ABS($E63),IF($D63="Entrada",ABS($E63),$E63)))</f>
        <v/>
      </c>
      <c r="J63" s="9">
        <f>IF($N63&lt;&gt;1,"",$Q63+$I63)</f>
        <v/>
      </c>
      <c r="K63" s="10">
        <f>IF($N63&lt;&gt;1,"",IF($I63&gt;0,IF($Q63&gt;0,($Q63*$R63+$I63*$H63)/($Q63+$I63),$H63),$R63))</f>
        <v/>
      </c>
      <c r="L63" s="10">
        <f>IF($N63&lt;&gt;1,"",ROUND($J63*$K63,2))</f>
        <v/>
      </c>
      <c r="N63" s="17">
        <f>IF(AND($B63&lt;&gt;"",ISNUMBER($E63),$D63&lt;&gt;""),1,0)</f>
        <v/>
      </c>
      <c r="O63" s="17">
        <f>IF($N63=1,COUNTIFS($B$2:$B63,$B63,$N$2:$N63,1),"")</f>
        <v/>
      </c>
      <c r="P63" s="17">
        <f>IF($N63=1,$B63&amp;"|"&amp;$O63,"")</f>
        <v/>
      </c>
      <c r="Q63" s="17">
        <f>IF($N63&lt;&gt;1,"",IF($O63=1,N(IFERROR(INDEX('Catálogo'!$F$2:$F$500,MATCH($B63,'Catálogo'!$A$2:$A$500,0)),0)),INDEX($J$1:$J$62,MATCH($B63&amp;"|"&amp;($O63-1),$P$1:$P$62,0))))</f>
        <v/>
      </c>
      <c r="R63" s="17">
        <f>IF($N63&lt;&gt;1,"",IF($O63=1,N(IFERROR(INDEX('Catálogo'!$E$2:$E$500,MATCH($B63,'Catálogo'!$A$2:$A$500,0)),0)),INDEX($K$1:$K$62,MATCH($B63&amp;"|"&amp;($O63-1),$P$1:$P$62,0))))</f>
        <v/>
      </c>
    </row>
    <row r="64" ht="18" customHeight="1">
      <c r="A64" s="18" t="n"/>
      <c r="B64" s="6" t="n"/>
      <c r="C64" s="19">
        <f>IF($B64="","",IFERROR(INDEX('Catálogo'!$B$2:$B$500,MATCH($B64,'Catálogo'!$A$2:$A$500,0)),"Clave no encontrada"))</f>
        <v/>
      </c>
      <c r="D64" s="6" t="n"/>
      <c r="E64" s="8" t="n"/>
      <c r="F64" s="7" t="n"/>
      <c r="G64" s="6" t="n"/>
      <c r="H64" s="10">
        <f>IF($N64&lt;&gt;1,"",IF(AND($I64&gt;0,ISNUMBER($F64)),$F64,$R64))</f>
        <v/>
      </c>
      <c r="I64" s="9">
        <f>IF($N64&lt;&gt;1,"",IF($D64="Salida",-ABS($E64),IF($D64="Entrada",ABS($E64),$E64)))</f>
        <v/>
      </c>
      <c r="J64" s="9">
        <f>IF($N64&lt;&gt;1,"",$Q64+$I64)</f>
        <v/>
      </c>
      <c r="K64" s="10">
        <f>IF($N64&lt;&gt;1,"",IF($I64&gt;0,IF($Q64&gt;0,($Q64*$R64+$I64*$H64)/($Q64+$I64),$H64),$R64))</f>
        <v/>
      </c>
      <c r="L64" s="10">
        <f>IF($N64&lt;&gt;1,"",ROUND($J64*$K64,2))</f>
        <v/>
      </c>
      <c r="N64" s="17">
        <f>IF(AND($B64&lt;&gt;"",ISNUMBER($E64),$D64&lt;&gt;""),1,0)</f>
        <v/>
      </c>
      <c r="O64" s="17">
        <f>IF($N64=1,COUNTIFS($B$2:$B64,$B64,$N$2:$N64,1),"")</f>
        <v/>
      </c>
      <c r="P64" s="17">
        <f>IF($N64=1,$B64&amp;"|"&amp;$O64,"")</f>
        <v/>
      </c>
      <c r="Q64" s="17">
        <f>IF($N64&lt;&gt;1,"",IF($O64=1,N(IFERROR(INDEX('Catálogo'!$F$2:$F$500,MATCH($B64,'Catálogo'!$A$2:$A$500,0)),0)),INDEX($J$1:$J$63,MATCH($B64&amp;"|"&amp;($O64-1),$P$1:$P$63,0))))</f>
        <v/>
      </c>
      <c r="R64" s="17">
        <f>IF($N64&lt;&gt;1,"",IF($O64=1,N(IFERROR(INDEX('Catálogo'!$E$2:$E$500,MATCH($B64,'Catálogo'!$A$2:$A$500,0)),0)),INDEX($K$1:$K$63,MATCH($B64&amp;"|"&amp;($O64-1),$P$1:$P$63,0))))</f>
        <v/>
      </c>
    </row>
    <row r="65" ht="18" customHeight="1">
      <c r="A65" s="18" t="n"/>
      <c r="B65" s="6" t="n"/>
      <c r="C65" s="19">
        <f>IF($B65="","",IFERROR(INDEX('Catálogo'!$B$2:$B$500,MATCH($B65,'Catálogo'!$A$2:$A$500,0)),"Clave no encontrada"))</f>
        <v/>
      </c>
      <c r="D65" s="6" t="n"/>
      <c r="E65" s="8" t="n"/>
      <c r="F65" s="7" t="n"/>
      <c r="G65" s="6" t="n"/>
      <c r="H65" s="10">
        <f>IF($N65&lt;&gt;1,"",IF(AND($I65&gt;0,ISNUMBER($F65)),$F65,$R65))</f>
        <v/>
      </c>
      <c r="I65" s="9">
        <f>IF($N65&lt;&gt;1,"",IF($D65="Salida",-ABS($E65),IF($D65="Entrada",ABS($E65),$E65)))</f>
        <v/>
      </c>
      <c r="J65" s="9">
        <f>IF($N65&lt;&gt;1,"",$Q65+$I65)</f>
        <v/>
      </c>
      <c r="K65" s="10">
        <f>IF($N65&lt;&gt;1,"",IF($I65&gt;0,IF($Q65&gt;0,($Q65*$R65+$I65*$H65)/($Q65+$I65),$H65),$R65))</f>
        <v/>
      </c>
      <c r="L65" s="10">
        <f>IF($N65&lt;&gt;1,"",ROUND($J65*$K65,2))</f>
        <v/>
      </c>
      <c r="N65" s="17">
        <f>IF(AND($B65&lt;&gt;"",ISNUMBER($E65),$D65&lt;&gt;""),1,0)</f>
        <v/>
      </c>
      <c r="O65" s="17">
        <f>IF($N65=1,COUNTIFS($B$2:$B65,$B65,$N$2:$N65,1),"")</f>
        <v/>
      </c>
      <c r="P65" s="17">
        <f>IF($N65=1,$B65&amp;"|"&amp;$O65,"")</f>
        <v/>
      </c>
      <c r="Q65" s="17">
        <f>IF($N65&lt;&gt;1,"",IF($O65=1,N(IFERROR(INDEX('Catálogo'!$F$2:$F$500,MATCH($B65,'Catálogo'!$A$2:$A$500,0)),0)),INDEX($J$1:$J$64,MATCH($B65&amp;"|"&amp;($O65-1),$P$1:$P$64,0))))</f>
        <v/>
      </c>
      <c r="R65" s="17">
        <f>IF($N65&lt;&gt;1,"",IF($O65=1,N(IFERROR(INDEX('Catálogo'!$E$2:$E$500,MATCH($B65,'Catálogo'!$A$2:$A$500,0)),0)),INDEX($K$1:$K$64,MATCH($B65&amp;"|"&amp;($O65-1),$P$1:$P$64,0))))</f>
        <v/>
      </c>
    </row>
    <row r="66" ht="18" customHeight="1">
      <c r="A66" s="18" t="n"/>
      <c r="B66" s="6" t="n"/>
      <c r="C66" s="19">
        <f>IF($B66="","",IFERROR(INDEX('Catálogo'!$B$2:$B$500,MATCH($B66,'Catálogo'!$A$2:$A$500,0)),"Clave no encontrada"))</f>
        <v/>
      </c>
      <c r="D66" s="6" t="n"/>
      <c r="E66" s="8" t="n"/>
      <c r="F66" s="7" t="n"/>
      <c r="G66" s="6" t="n"/>
      <c r="H66" s="10">
        <f>IF($N66&lt;&gt;1,"",IF(AND($I66&gt;0,ISNUMBER($F66)),$F66,$R66))</f>
        <v/>
      </c>
      <c r="I66" s="9">
        <f>IF($N66&lt;&gt;1,"",IF($D66="Salida",-ABS($E66),IF($D66="Entrada",ABS($E66),$E66)))</f>
        <v/>
      </c>
      <c r="J66" s="9">
        <f>IF($N66&lt;&gt;1,"",$Q66+$I66)</f>
        <v/>
      </c>
      <c r="K66" s="10">
        <f>IF($N66&lt;&gt;1,"",IF($I66&gt;0,IF($Q66&gt;0,($Q66*$R66+$I66*$H66)/($Q66+$I66),$H66),$R66))</f>
        <v/>
      </c>
      <c r="L66" s="10">
        <f>IF($N66&lt;&gt;1,"",ROUND($J66*$K66,2))</f>
        <v/>
      </c>
      <c r="N66" s="17">
        <f>IF(AND($B66&lt;&gt;"",ISNUMBER($E66),$D66&lt;&gt;""),1,0)</f>
        <v/>
      </c>
      <c r="O66" s="17">
        <f>IF($N66=1,COUNTIFS($B$2:$B66,$B66,$N$2:$N66,1),"")</f>
        <v/>
      </c>
      <c r="P66" s="17">
        <f>IF($N66=1,$B66&amp;"|"&amp;$O66,"")</f>
        <v/>
      </c>
      <c r="Q66" s="17">
        <f>IF($N66&lt;&gt;1,"",IF($O66=1,N(IFERROR(INDEX('Catálogo'!$F$2:$F$500,MATCH($B66,'Catálogo'!$A$2:$A$500,0)),0)),INDEX($J$1:$J$65,MATCH($B66&amp;"|"&amp;($O66-1),$P$1:$P$65,0))))</f>
        <v/>
      </c>
      <c r="R66" s="17">
        <f>IF($N66&lt;&gt;1,"",IF($O66=1,N(IFERROR(INDEX('Catálogo'!$E$2:$E$500,MATCH($B66,'Catálogo'!$A$2:$A$500,0)),0)),INDEX($K$1:$K$65,MATCH($B66&amp;"|"&amp;($O66-1),$P$1:$P$65,0))))</f>
        <v/>
      </c>
    </row>
    <row r="67" ht="18" customHeight="1">
      <c r="A67" s="18" t="n"/>
      <c r="B67" s="6" t="n"/>
      <c r="C67" s="19">
        <f>IF($B67="","",IFERROR(INDEX('Catálogo'!$B$2:$B$500,MATCH($B67,'Catálogo'!$A$2:$A$500,0)),"Clave no encontrada"))</f>
        <v/>
      </c>
      <c r="D67" s="6" t="n"/>
      <c r="E67" s="8" t="n"/>
      <c r="F67" s="7" t="n"/>
      <c r="G67" s="6" t="n"/>
      <c r="H67" s="10">
        <f>IF($N67&lt;&gt;1,"",IF(AND($I67&gt;0,ISNUMBER($F67)),$F67,$R67))</f>
        <v/>
      </c>
      <c r="I67" s="9">
        <f>IF($N67&lt;&gt;1,"",IF($D67="Salida",-ABS($E67),IF($D67="Entrada",ABS($E67),$E67)))</f>
        <v/>
      </c>
      <c r="J67" s="9">
        <f>IF($N67&lt;&gt;1,"",$Q67+$I67)</f>
        <v/>
      </c>
      <c r="K67" s="10">
        <f>IF($N67&lt;&gt;1,"",IF($I67&gt;0,IF($Q67&gt;0,($Q67*$R67+$I67*$H67)/($Q67+$I67),$H67),$R67))</f>
        <v/>
      </c>
      <c r="L67" s="10">
        <f>IF($N67&lt;&gt;1,"",ROUND($J67*$K67,2))</f>
        <v/>
      </c>
      <c r="N67" s="17">
        <f>IF(AND($B67&lt;&gt;"",ISNUMBER($E67),$D67&lt;&gt;""),1,0)</f>
        <v/>
      </c>
      <c r="O67" s="17">
        <f>IF($N67=1,COUNTIFS($B$2:$B67,$B67,$N$2:$N67,1),"")</f>
        <v/>
      </c>
      <c r="P67" s="17">
        <f>IF($N67=1,$B67&amp;"|"&amp;$O67,"")</f>
        <v/>
      </c>
      <c r="Q67" s="17">
        <f>IF($N67&lt;&gt;1,"",IF($O67=1,N(IFERROR(INDEX('Catálogo'!$F$2:$F$500,MATCH($B67,'Catálogo'!$A$2:$A$500,0)),0)),INDEX($J$1:$J$66,MATCH($B67&amp;"|"&amp;($O67-1),$P$1:$P$66,0))))</f>
        <v/>
      </c>
      <c r="R67" s="17">
        <f>IF($N67&lt;&gt;1,"",IF($O67=1,N(IFERROR(INDEX('Catálogo'!$E$2:$E$500,MATCH($B67,'Catálogo'!$A$2:$A$500,0)),0)),INDEX($K$1:$K$66,MATCH($B67&amp;"|"&amp;($O67-1),$P$1:$P$66,0))))</f>
        <v/>
      </c>
    </row>
    <row r="68" ht="18" customHeight="1">
      <c r="A68" s="18" t="n"/>
      <c r="B68" s="6" t="n"/>
      <c r="C68" s="19">
        <f>IF($B68="","",IFERROR(INDEX('Catálogo'!$B$2:$B$500,MATCH($B68,'Catálogo'!$A$2:$A$500,0)),"Clave no encontrada"))</f>
        <v/>
      </c>
      <c r="D68" s="6" t="n"/>
      <c r="E68" s="8" t="n"/>
      <c r="F68" s="7" t="n"/>
      <c r="G68" s="6" t="n"/>
      <c r="H68" s="10">
        <f>IF($N68&lt;&gt;1,"",IF(AND($I68&gt;0,ISNUMBER($F68)),$F68,$R68))</f>
        <v/>
      </c>
      <c r="I68" s="9">
        <f>IF($N68&lt;&gt;1,"",IF($D68="Salida",-ABS($E68),IF($D68="Entrada",ABS($E68),$E68)))</f>
        <v/>
      </c>
      <c r="J68" s="9">
        <f>IF($N68&lt;&gt;1,"",$Q68+$I68)</f>
        <v/>
      </c>
      <c r="K68" s="10">
        <f>IF($N68&lt;&gt;1,"",IF($I68&gt;0,IF($Q68&gt;0,($Q68*$R68+$I68*$H68)/($Q68+$I68),$H68),$R68))</f>
        <v/>
      </c>
      <c r="L68" s="10">
        <f>IF($N68&lt;&gt;1,"",ROUND($J68*$K68,2))</f>
        <v/>
      </c>
      <c r="N68" s="17">
        <f>IF(AND($B68&lt;&gt;"",ISNUMBER($E68),$D68&lt;&gt;""),1,0)</f>
        <v/>
      </c>
      <c r="O68" s="17">
        <f>IF($N68=1,COUNTIFS($B$2:$B68,$B68,$N$2:$N68,1),"")</f>
        <v/>
      </c>
      <c r="P68" s="17">
        <f>IF($N68=1,$B68&amp;"|"&amp;$O68,"")</f>
        <v/>
      </c>
      <c r="Q68" s="17">
        <f>IF($N68&lt;&gt;1,"",IF($O68=1,N(IFERROR(INDEX('Catálogo'!$F$2:$F$500,MATCH($B68,'Catálogo'!$A$2:$A$500,0)),0)),INDEX($J$1:$J$67,MATCH($B68&amp;"|"&amp;($O68-1),$P$1:$P$67,0))))</f>
        <v/>
      </c>
      <c r="R68" s="17">
        <f>IF($N68&lt;&gt;1,"",IF($O68=1,N(IFERROR(INDEX('Catálogo'!$E$2:$E$500,MATCH($B68,'Catálogo'!$A$2:$A$500,0)),0)),INDEX($K$1:$K$67,MATCH($B68&amp;"|"&amp;($O68-1),$P$1:$P$67,0))))</f>
        <v/>
      </c>
    </row>
    <row r="69" ht="18" customHeight="1">
      <c r="A69" s="18" t="n"/>
      <c r="B69" s="6" t="n"/>
      <c r="C69" s="19">
        <f>IF($B69="","",IFERROR(INDEX('Catálogo'!$B$2:$B$500,MATCH($B69,'Catálogo'!$A$2:$A$500,0)),"Clave no encontrada"))</f>
        <v/>
      </c>
      <c r="D69" s="6" t="n"/>
      <c r="E69" s="8" t="n"/>
      <c r="F69" s="7" t="n"/>
      <c r="G69" s="6" t="n"/>
      <c r="H69" s="10">
        <f>IF($N69&lt;&gt;1,"",IF(AND($I69&gt;0,ISNUMBER($F69)),$F69,$R69))</f>
        <v/>
      </c>
      <c r="I69" s="9">
        <f>IF($N69&lt;&gt;1,"",IF($D69="Salida",-ABS($E69),IF($D69="Entrada",ABS($E69),$E69)))</f>
        <v/>
      </c>
      <c r="J69" s="9">
        <f>IF($N69&lt;&gt;1,"",$Q69+$I69)</f>
        <v/>
      </c>
      <c r="K69" s="10">
        <f>IF($N69&lt;&gt;1,"",IF($I69&gt;0,IF($Q69&gt;0,($Q69*$R69+$I69*$H69)/($Q69+$I69),$H69),$R69))</f>
        <v/>
      </c>
      <c r="L69" s="10">
        <f>IF($N69&lt;&gt;1,"",ROUND($J69*$K69,2))</f>
        <v/>
      </c>
      <c r="N69" s="17">
        <f>IF(AND($B69&lt;&gt;"",ISNUMBER($E69),$D69&lt;&gt;""),1,0)</f>
        <v/>
      </c>
      <c r="O69" s="17">
        <f>IF($N69=1,COUNTIFS($B$2:$B69,$B69,$N$2:$N69,1),"")</f>
        <v/>
      </c>
      <c r="P69" s="17">
        <f>IF($N69=1,$B69&amp;"|"&amp;$O69,"")</f>
        <v/>
      </c>
      <c r="Q69" s="17">
        <f>IF($N69&lt;&gt;1,"",IF($O69=1,N(IFERROR(INDEX('Catálogo'!$F$2:$F$500,MATCH($B69,'Catálogo'!$A$2:$A$500,0)),0)),INDEX($J$1:$J$68,MATCH($B69&amp;"|"&amp;($O69-1),$P$1:$P$68,0))))</f>
        <v/>
      </c>
      <c r="R69" s="17">
        <f>IF($N69&lt;&gt;1,"",IF($O69=1,N(IFERROR(INDEX('Catálogo'!$E$2:$E$500,MATCH($B69,'Catálogo'!$A$2:$A$500,0)),0)),INDEX($K$1:$K$68,MATCH($B69&amp;"|"&amp;($O69-1),$P$1:$P$68,0))))</f>
        <v/>
      </c>
    </row>
    <row r="70" ht="18" customHeight="1">
      <c r="A70" s="18" t="n"/>
      <c r="B70" s="6" t="n"/>
      <c r="C70" s="19">
        <f>IF($B70="","",IFERROR(INDEX('Catálogo'!$B$2:$B$500,MATCH($B70,'Catálogo'!$A$2:$A$500,0)),"Clave no encontrada"))</f>
        <v/>
      </c>
      <c r="D70" s="6" t="n"/>
      <c r="E70" s="8" t="n"/>
      <c r="F70" s="7" t="n"/>
      <c r="G70" s="6" t="n"/>
      <c r="H70" s="10">
        <f>IF($N70&lt;&gt;1,"",IF(AND($I70&gt;0,ISNUMBER($F70)),$F70,$R70))</f>
        <v/>
      </c>
      <c r="I70" s="9">
        <f>IF($N70&lt;&gt;1,"",IF($D70="Salida",-ABS($E70),IF($D70="Entrada",ABS($E70),$E70)))</f>
        <v/>
      </c>
      <c r="J70" s="9">
        <f>IF($N70&lt;&gt;1,"",$Q70+$I70)</f>
        <v/>
      </c>
      <c r="K70" s="10">
        <f>IF($N70&lt;&gt;1,"",IF($I70&gt;0,IF($Q70&gt;0,($Q70*$R70+$I70*$H70)/($Q70+$I70),$H70),$R70))</f>
        <v/>
      </c>
      <c r="L70" s="10">
        <f>IF($N70&lt;&gt;1,"",ROUND($J70*$K70,2))</f>
        <v/>
      </c>
      <c r="N70" s="17">
        <f>IF(AND($B70&lt;&gt;"",ISNUMBER($E70),$D70&lt;&gt;""),1,0)</f>
        <v/>
      </c>
      <c r="O70" s="17">
        <f>IF($N70=1,COUNTIFS($B$2:$B70,$B70,$N$2:$N70,1),"")</f>
        <v/>
      </c>
      <c r="P70" s="17">
        <f>IF($N70=1,$B70&amp;"|"&amp;$O70,"")</f>
        <v/>
      </c>
      <c r="Q70" s="17">
        <f>IF($N70&lt;&gt;1,"",IF($O70=1,N(IFERROR(INDEX('Catálogo'!$F$2:$F$500,MATCH($B70,'Catálogo'!$A$2:$A$500,0)),0)),INDEX($J$1:$J$69,MATCH($B70&amp;"|"&amp;($O70-1),$P$1:$P$69,0))))</f>
        <v/>
      </c>
      <c r="R70" s="17">
        <f>IF($N70&lt;&gt;1,"",IF($O70=1,N(IFERROR(INDEX('Catálogo'!$E$2:$E$500,MATCH($B70,'Catálogo'!$A$2:$A$500,0)),0)),INDEX($K$1:$K$69,MATCH($B70&amp;"|"&amp;($O70-1),$P$1:$P$69,0))))</f>
        <v/>
      </c>
    </row>
    <row r="71" ht="18" customHeight="1">
      <c r="A71" s="18" t="n"/>
      <c r="B71" s="6" t="n"/>
      <c r="C71" s="19">
        <f>IF($B71="","",IFERROR(INDEX('Catálogo'!$B$2:$B$500,MATCH($B71,'Catálogo'!$A$2:$A$500,0)),"Clave no encontrada"))</f>
        <v/>
      </c>
      <c r="D71" s="6" t="n"/>
      <c r="E71" s="8" t="n"/>
      <c r="F71" s="7" t="n"/>
      <c r="G71" s="6" t="n"/>
      <c r="H71" s="10">
        <f>IF($N71&lt;&gt;1,"",IF(AND($I71&gt;0,ISNUMBER($F71)),$F71,$R71))</f>
        <v/>
      </c>
      <c r="I71" s="9">
        <f>IF($N71&lt;&gt;1,"",IF($D71="Salida",-ABS($E71),IF($D71="Entrada",ABS($E71),$E71)))</f>
        <v/>
      </c>
      <c r="J71" s="9">
        <f>IF($N71&lt;&gt;1,"",$Q71+$I71)</f>
        <v/>
      </c>
      <c r="K71" s="10">
        <f>IF($N71&lt;&gt;1,"",IF($I71&gt;0,IF($Q71&gt;0,($Q71*$R71+$I71*$H71)/($Q71+$I71),$H71),$R71))</f>
        <v/>
      </c>
      <c r="L71" s="10">
        <f>IF($N71&lt;&gt;1,"",ROUND($J71*$K71,2))</f>
        <v/>
      </c>
      <c r="N71" s="17">
        <f>IF(AND($B71&lt;&gt;"",ISNUMBER($E71),$D71&lt;&gt;""),1,0)</f>
        <v/>
      </c>
      <c r="O71" s="17">
        <f>IF($N71=1,COUNTIFS($B$2:$B71,$B71,$N$2:$N71,1),"")</f>
        <v/>
      </c>
      <c r="P71" s="17">
        <f>IF($N71=1,$B71&amp;"|"&amp;$O71,"")</f>
        <v/>
      </c>
      <c r="Q71" s="17">
        <f>IF($N71&lt;&gt;1,"",IF($O71=1,N(IFERROR(INDEX('Catálogo'!$F$2:$F$500,MATCH($B71,'Catálogo'!$A$2:$A$500,0)),0)),INDEX($J$1:$J$70,MATCH($B71&amp;"|"&amp;($O71-1),$P$1:$P$70,0))))</f>
        <v/>
      </c>
      <c r="R71" s="17">
        <f>IF($N71&lt;&gt;1,"",IF($O71=1,N(IFERROR(INDEX('Catálogo'!$E$2:$E$500,MATCH($B71,'Catálogo'!$A$2:$A$500,0)),0)),INDEX($K$1:$K$70,MATCH($B71&amp;"|"&amp;($O71-1),$P$1:$P$70,0))))</f>
        <v/>
      </c>
    </row>
    <row r="72" ht="18" customHeight="1">
      <c r="A72" s="18" t="n"/>
      <c r="B72" s="6" t="n"/>
      <c r="C72" s="19">
        <f>IF($B72="","",IFERROR(INDEX('Catálogo'!$B$2:$B$500,MATCH($B72,'Catálogo'!$A$2:$A$500,0)),"Clave no encontrada"))</f>
        <v/>
      </c>
      <c r="D72" s="6" t="n"/>
      <c r="E72" s="8" t="n"/>
      <c r="F72" s="7" t="n"/>
      <c r="G72" s="6" t="n"/>
      <c r="H72" s="10">
        <f>IF($N72&lt;&gt;1,"",IF(AND($I72&gt;0,ISNUMBER($F72)),$F72,$R72))</f>
        <v/>
      </c>
      <c r="I72" s="9">
        <f>IF($N72&lt;&gt;1,"",IF($D72="Salida",-ABS($E72),IF($D72="Entrada",ABS($E72),$E72)))</f>
        <v/>
      </c>
      <c r="J72" s="9">
        <f>IF($N72&lt;&gt;1,"",$Q72+$I72)</f>
        <v/>
      </c>
      <c r="K72" s="10">
        <f>IF($N72&lt;&gt;1,"",IF($I72&gt;0,IF($Q72&gt;0,($Q72*$R72+$I72*$H72)/($Q72+$I72),$H72),$R72))</f>
        <v/>
      </c>
      <c r="L72" s="10">
        <f>IF($N72&lt;&gt;1,"",ROUND($J72*$K72,2))</f>
        <v/>
      </c>
      <c r="N72" s="17">
        <f>IF(AND($B72&lt;&gt;"",ISNUMBER($E72),$D72&lt;&gt;""),1,0)</f>
        <v/>
      </c>
      <c r="O72" s="17">
        <f>IF($N72=1,COUNTIFS($B$2:$B72,$B72,$N$2:$N72,1),"")</f>
        <v/>
      </c>
      <c r="P72" s="17">
        <f>IF($N72=1,$B72&amp;"|"&amp;$O72,"")</f>
        <v/>
      </c>
      <c r="Q72" s="17">
        <f>IF($N72&lt;&gt;1,"",IF($O72=1,N(IFERROR(INDEX('Catálogo'!$F$2:$F$500,MATCH($B72,'Catálogo'!$A$2:$A$500,0)),0)),INDEX($J$1:$J$71,MATCH($B72&amp;"|"&amp;($O72-1),$P$1:$P$71,0))))</f>
        <v/>
      </c>
      <c r="R72" s="17">
        <f>IF($N72&lt;&gt;1,"",IF($O72=1,N(IFERROR(INDEX('Catálogo'!$E$2:$E$500,MATCH($B72,'Catálogo'!$A$2:$A$500,0)),0)),INDEX($K$1:$K$71,MATCH($B72&amp;"|"&amp;($O72-1),$P$1:$P$71,0))))</f>
        <v/>
      </c>
    </row>
    <row r="73" ht="18" customHeight="1">
      <c r="A73" s="18" t="n"/>
      <c r="B73" s="6" t="n"/>
      <c r="C73" s="19">
        <f>IF($B73="","",IFERROR(INDEX('Catálogo'!$B$2:$B$500,MATCH($B73,'Catálogo'!$A$2:$A$500,0)),"Clave no encontrada"))</f>
        <v/>
      </c>
      <c r="D73" s="6" t="n"/>
      <c r="E73" s="8" t="n"/>
      <c r="F73" s="7" t="n"/>
      <c r="G73" s="6" t="n"/>
      <c r="H73" s="10">
        <f>IF($N73&lt;&gt;1,"",IF(AND($I73&gt;0,ISNUMBER($F73)),$F73,$R73))</f>
        <v/>
      </c>
      <c r="I73" s="9">
        <f>IF($N73&lt;&gt;1,"",IF($D73="Salida",-ABS($E73),IF($D73="Entrada",ABS($E73),$E73)))</f>
        <v/>
      </c>
      <c r="J73" s="9">
        <f>IF($N73&lt;&gt;1,"",$Q73+$I73)</f>
        <v/>
      </c>
      <c r="K73" s="10">
        <f>IF($N73&lt;&gt;1,"",IF($I73&gt;0,IF($Q73&gt;0,($Q73*$R73+$I73*$H73)/($Q73+$I73),$H73),$R73))</f>
        <v/>
      </c>
      <c r="L73" s="10">
        <f>IF($N73&lt;&gt;1,"",ROUND($J73*$K73,2))</f>
        <v/>
      </c>
      <c r="N73" s="17">
        <f>IF(AND($B73&lt;&gt;"",ISNUMBER($E73),$D73&lt;&gt;""),1,0)</f>
        <v/>
      </c>
      <c r="O73" s="17">
        <f>IF($N73=1,COUNTIFS($B$2:$B73,$B73,$N$2:$N73,1),"")</f>
        <v/>
      </c>
      <c r="P73" s="17">
        <f>IF($N73=1,$B73&amp;"|"&amp;$O73,"")</f>
        <v/>
      </c>
      <c r="Q73" s="17">
        <f>IF($N73&lt;&gt;1,"",IF($O73=1,N(IFERROR(INDEX('Catálogo'!$F$2:$F$500,MATCH($B73,'Catálogo'!$A$2:$A$500,0)),0)),INDEX($J$1:$J$72,MATCH($B73&amp;"|"&amp;($O73-1),$P$1:$P$72,0))))</f>
        <v/>
      </c>
      <c r="R73" s="17">
        <f>IF($N73&lt;&gt;1,"",IF($O73=1,N(IFERROR(INDEX('Catálogo'!$E$2:$E$500,MATCH($B73,'Catálogo'!$A$2:$A$500,0)),0)),INDEX($K$1:$K$72,MATCH($B73&amp;"|"&amp;($O73-1),$P$1:$P$72,0))))</f>
        <v/>
      </c>
    </row>
    <row r="74" ht="18" customHeight="1">
      <c r="A74" s="18" t="n"/>
      <c r="B74" s="6" t="n"/>
      <c r="C74" s="19">
        <f>IF($B74="","",IFERROR(INDEX('Catálogo'!$B$2:$B$500,MATCH($B74,'Catálogo'!$A$2:$A$500,0)),"Clave no encontrada"))</f>
        <v/>
      </c>
      <c r="D74" s="6" t="n"/>
      <c r="E74" s="8" t="n"/>
      <c r="F74" s="7" t="n"/>
      <c r="G74" s="6" t="n"/>
      <c r="H74" s="10">
        <f>IF($N74&lt;&gt;1,"",IF(AND($I74&gt;0,ISNUMBER($F74)),$F74,$R74))</f>
        <v/>
      </c>
      <c r="I74" s="9">
        <f>IF($N74&lt;&gt;1,"",IF($D74="Salida",-ABS($E74),IF($D74="Entrada",ABS($E74),$E74)))</f>
        <v/>
      </c>
      <c r="J74" s="9">
        <f>IF($N74&lt;&gt;1,"",$Q74+$I74)</f>
        <v/>
      </c>
      <c r="K74" s="10">
        <f>IF($N74&lt;&gt;1,"",IF($I74&gt;0,IF($Q74&gt;0,($Q74*$R74+$I74*$H74)/($Q74+$I74),$H74),$R74))</f>
        <v/>
      </c>
      <c r="L74" s="10">
        <f>IF($N74&lt;&gt;1,"",ROUND($J74*$K74,2))</f>
        <v/>
      </c>
      <c r="N74" s="17">
        <f>IF(AND($B74&lt;&gt;"",ISNUMBER($E74),$D74&lt;&gt;""),1,0)</f>
        <v/>
      </c>
      <c r="O74" s="17">
        <f>IF($N74=1,COUNTIFS($B$2:$B74,$B74,$N$2:$N74,1),"")</f>
        <v/>
      </c>
      <c r="P74" s="17">
        <f>IF($N74=1,$B74&amp;"|"&amp;$O74,"")</f>
        <v/>
      </c>
      <c r="Q74" s="17">
        <f>IF($N74&lt;&gt;1,"",IF($O74=1,N(IFERROR(INDEX('Catálogo'!$F$2:$F$500,MATCH($B74,'Catálogo'!$A$2:$A$500,0)),0)),INDEX($J$1:$J$73,MATCH($B74&amp;"|"&amp;($O74-1),$P$1:$P$73,0))))</f>
        <v/>
      </c>
      <c r="R74" s="17">
        <f>IF($N74&lt;&gt;1,"",IF($O74=1,N(IFERROR(INDEX('Catálogo'!$E$2:$E$500,MATCH($B74,'Catálogo'!$A$2:$A$500,0)),0)),INDEX($K$1:$K$73,MATCH($B74&amp;"|"&amp;($O74-1),$P$1:$P$73,0))))</f>
        <v/>
      </c>
    </row>
    <row r="75" ht="18" customHeight="1">
      <c r="A75" s="18" t="n"/>
      <c r="B75" s="6" t="n"/>
      <c r="C75" s="19">
        <f>IF($B75="","",IFERROR(INDEX('Catálogo'!$B$2:$B$500,MATCH($B75,'Catálogo'!$A$2:$A$500,0)),"Clave no encontrada"))</f>
        <v/>
      </c>
      <c r="D75" s="6" t="n"/>
      <c r="E75" s="8" t="n"/>
      <c r="F75" s="7" t="n"/>
      <c r="G75" s="6" t="n"/>
      <c r="H75" s="10">
        <f>IF($N75&lt;&gt;1,"",IF(AND($I75&gt;0,ISNUMBER($F75)),$F75,$R75))</f>
        <v/>
      </c>
      <c r="I75" s="9">
        <f>IF($N75&lt;&gt;1,"",IF($D75="Salida",-ABS($E75),IF($D75="Entrada",ABS($E75),$E75)))</f>
        <v/>
      </c>
      <c r="J75" s="9">
        <f>IF($N75&lt;&gt;1,"",$Q75+$I75)</f>
        <v/>
      </c>
      <c r="K75" s="10">
        <f>IF($N75&lt;&gt;1,"",IF($I75&gt;0,IF($Q75&gt;0,($Q75*$R75+$I75*$H75)/($Q75+$I75),$H75),$R75))</f>
        <v/>
      </c>
      <c r="L75" s="10">
        <f>IF($N75&lt;&gt;1,"",ROUND($J75*$K75,2))</f>
        <v/>
      </c>
      <c r="N75" s="17">
        <f>IF(AND($B75&lt;&gt;"",ISNUMBER($E75),$D75&lt;&gt;""),1,0)</f>
        <v/>
      </c>
      <c r="O75" s="17">
        <f>IF($N75=1,COUNTIFS($B$2:$B75,$B75,$N$2:$N75,1),"")</f>
        <v/>
      </c>
      <c r="P75" s="17">
        <f>IF($N75=1,$B75&amp;"|"&amp;$O75,"")</f>
        <v/>
      </c>
      <c r="Q75" s="17">
        <f>IF($N75&lt;&gt;1,"",IF($O75=1,N(IFERROR(INDEX('Catálogo'!$F$2:$F$500,MATCH($B75,'Catálogo'!$A$2:$A$500,0)),0)),INDEX($J$1:$J$74,MATCH($B75&amp;"|"&amp;($O75-1),$P$1:$P$74,0))))</f>
        <v/>
      </c>
      <c r="R75" s="17">
        <f>IF($N75&lt;&gt;1,"",IF($O75=1,N(IFERROR(INDEX('Catálogo'!$E$2:$E$500,MATCH($B75,'Catálogo'!$A$2:$A$500,0)),0)),INDEX($K$1:$K$74,MATCH($B75&amp;"|"&amp;($O75-1),$P$1:$P$74,0))))</f>
        <v/>
      </c>
    </row>
    <row r="76" ht="18" customHeight="1">
      <c r="A76" s="18" t="n"/>
      <c r="B76" s="6" t="n"/>
      <c r="C76" s="19">
        <f>IF($B76="","",IFERROR(INDEX('Catálogo'!$B$2:$B$500,MATCH($B76,'Catálogo'!$A$2:$A$500,0)),"Clave no encontrada"))</f>
        <v/>
      </c>
      <c r="D76" s="6" t="n"/>
      <c r="E76" s="8" t="n"/>
      <c r="F76" s="7" t="n"/>
      <c r="G76" s="6" t="n"/>
      <c r="H76" s="10">
        <f>IF($N76&lt;&gt;1,"",IF(AND($I76&gt;0,ISNUMBER($F76)),$F76,$R76))</f>
        <v/>
      </c>
      <c r="I76" s="9">
        <f>IF($N76&lt;&gt;1,"",IF($D76="Salida",-ABS($E76),IF($D76="Entrada",ABS($E76),$E76)))</f>
        <v/>
      </c>
      <c r="J76" s="9">
        <f>IF($N76&lt;&gt;1,"",$Q76+$I76)</f>
        <v/>
      </c>
      <c r="K76" s="10">
        <f>IF($N76&lt;&gt;1,"",IF($I76&gt;0,IF($Q76&gt;0,($Q76*$R76+$I76*$H76)/($Q76+$I76),$H76),$R76))</f>
        <v/>
      </c>
      <c r="L76" s="10">
        <f>IF($N76&lt;&gt;1,"",ROUND($J76*$K76,2))</f>
        <v/>
      </c>
      <c r="N76" s="17">
        <f>IF(AND($B76&lt;&gt;"",ISNUMBER($E76),$D76&lt;&gt;""),1,0)</f>
        <v/>
      </c>
      <c r="O76" s="17">
        <f>IF($N76=1,COUNTIFS($B$2:$B76,$B76,$N$2:$N76,1),"")</f>
        <v/>
      </c>
      <c r="P76" s="17">
        <f>IF($N76=1,$B76&amp;"|"&amp;$O76,"")</f>
        <v/>
      </c>
      <c r="Q76" s="17">
        <f>IF($N76&lt;&gt;1,"",IF($O76=1,N(IFERROR(INDEX('Catálogo'!$F$2:$F$500,MATCH($B76,'Catálogo'!$A$2:$A$500,0)),0)),INDEX($J$1:$J$75,MATCH($B76&amp;"|"&amp;($O76-1),$P$1:$P$75,0))))</f>
        <v/>
      </c>
      <c r="R76" s="17">
        <f>IF($N76&lt;&gt;1,"",IF($O76=1,N(IFERROR(INDEX('Catálogo'!$E$2:$E$500,MATCH($B76,'Catálogo'!$A$2:$A$500,0)),0)),INDEX($K$1:$K$75,MATCH($B76&amp;"|"&amp;($O76-1),$P$1:$P$75,0))))</f>
        <v/>
      </c>
    </row>
    <row r="77" ht="18" customHeight="1">
      <c r="A77" s="18" t="n"/>
      <c r="B77" s="6" t="n"/>
      <c r="C77" s="19">
        <f>IF($B77="","",IFERROR(INDEX('Catálogo'!$B$2:$B$500,MATCH($B77,'Catálogo'!$A$2:$A$500,0)),"Clave no encontrada"))</f>
        <v/>
      </c>
      <c r="D77" s="6" t="n"/>
      <c r="E77" s="8" t="n"/>
      <c r="F77" s="7" t="n"/>
      <c r="G77" s="6" t="n"/>
      <c r="H77" s="10">
        <f>IF($N77&lt;&gt;1,"",IF(AND($I77&gt;0,ISNUMBER($F77)),$F77,$R77))</f>
        <v/>
      </c>
      <c r="I77" s="9">
        <f>IF($N77&lt;&gt;1,"",IF($D77="Salida",-ABS($E77),IF($D77="Entrada",ABS($E77),$E77)))</f>
        <v/>
      </c>
      <c r="J77" s="9">
        <f>IF($N77&lt;&gt;1,"",$Q77+$I77)</f>
        <v/>
      </c>
      <c r="K77" s="10">
        <f>IF($N77&lt;&gt;1,"",IF($I77&gt;0,IF($Q77&gt;0,($Q77*$R77+$I77*$H77)/($Q77+$I77),$H77),$R77))</f>
        <v/>
      </c>
      <c r="L77" s="10">
        <f>IF($N77&lt;&gt;1,"",ROUND($J77*$K77,2))</f>
        <v/>
      </c>
      <c r="N77" s="17">
        <f>IF(AND($B77&lt;&gt;"",ISNUMBER($E77),$D77&lt;&gt;""),1,0)</f>
        <v/>
      </c>
      <c r="O77" s="17">
        <f>IF($N77=1,COUNTIFS($B$2:$B77,$B77,$N$2:$N77,1),"")</f>
        <v/>
      </c>
      <c r="P77" s="17">
        <f>IF($N77=1,$B77&amp;"|"&amp;$O77,"")</f>
        <v/>
      </c>
      <c r="Q77" s="17">
        <f>IF($N77&lt;&gt;1,"",IF($O77=1,N(IFERROR(INDEX('Catálogo'!$F$2:$F$500,MATCH($B77,'Catálogo'!$A$2:$A$500,0)),0)),INDEX($J$1:$J$76,MATCH($B77&amp;"|"&amp;($O77-1),$P$1:$P$76,0))))</f>
        <v/>
      </c>
      <c r="R77" s="17">
        <f>IF($N77&lt;&gt;1,"",IF($O77=1,N(IFERROR(INDEX('Catálogo'!$E$2:$E$500,MATCH($B77,'Catálogo'!$A$2:$A$500,0)),0)),INDEX($K$1:$K$76,MATCH($B77&amp;"|"&amp;($O77-1),$P$1:$P$76,0))))</f>
        <v/>
      </c>
    </row>
    <row r="78" ht="18" customHeight="1">
      <c r="A78" s="18" t="n"/>
      <c r="B78" s="6" t="n"/>
      <c r="C78" s="19">
        <f>IF($B78="","",IFERROR(INDEX('Catálogo'!$B$2:$B$500,MATCH($B78,'Catálogo'!$A$2:$A$500,0)),"Clave no encontrada"))</f>
        <v/>
      </c>
      <c r="D78" s="6" t="n"/>
      <c r="E78" s="8" t="n"/>
      <c r="F78" s="7" t="n"/>
      <c r="G78" s="6" t="n"/>
      <c r="H78" s="10">
        <f>IF($N78&lt;&gt;1,"",IF(AND($I78&gt;0,ISNUMBER($F78)),$F78,$R78))</f>
        <v/>
      </c>
      <c r="I78" s="9">
        <f>IF($N78&lt;&gt;1,"",IF($D78="Salida",-ABS($E78),IF($D78="Entrada",ABS($E78),$E78)))</f>
        <v/>
      </c>
      <c r="J78" s="9">
        <f>IF($N78&lt;&gt;1,"",$Q78+$I78)</f>
        <v/>
      </c>
      <c r="K78" s="10">
        <f>IF($N78&lt;&gt;1,"",IF($I78&gt;0,IF($Q78&gt;0,($Q78*$R78+$I78*$H78)/($Q78+$I78),$H78),$R78))</f>
        <v/>
      </c>
      <c r="L78" s="10">
        <f>IF($N78&lt;&gt;1,"",ROUND($J78*$K78,2))</f>
        <v/>
      </c>
      <c r="N78" s="17">
        <f>IF(AND($B78&lt;&gt;"",ISNUMBER($E78),$D78&lt;&gt;""),1,0)</f>
        <v/>
      </c>
      <c r="O78" s="17">
        <f>IF($N78=1,COUNTIFS($B$2:$B78,$B78,$N$2:$N78,1),"")</f>
        <v/>
      </c>
      <c r="P78" s="17">
        <f>IF($N78=1,$B78&amp;"|"&amp;$O78,"")</f>
        <v/>
      </c>
      <c r="Q78" s="17">
        <f>IF($N78&lt;&gt;1,"",IF($O78=1,N(IFERROR(INDEX('Catálogo'!$F$2:$F$500,MATCH($B78,'Catálogo'!$A$2:$A$500,0)),0)),INDEX($J$1:$J$77,MATCH($B78&amp;"|"&amp;($O78-1),$P$1:$P$77,0))))</f>
        <v/>
      </c>
      <c r="R78" s="17">
        <f>IF($N78&lt;&gt;1,"",IF($O78=1,N(IFERROR(INDEX('Catálogo'!$E$2:$E$500,MATCH($B78,'Catálogo'!$A$2:$A$500,0)),0)),INDEX($K$1:$K$77,MATCH($B78&amp;"|"&amp;($O78-1),$P$1:$P$77,0))))</f>
        <v/>
      </c>
    </row>
    <row r="79" ht="18" customHeight="1">
      <c r="A79" s="18" t="n"/>
      <c r="B79" s="6" t="n"/>
      <c r="C79" s="19">
        <f>IF($B79="","",IFERROR(INDEX('Catálogo'!$B$2:$B$500,MATCH($B79,'Catálogo'!$A$2:$A$500,0)),"Clave no encontrada"))</f>
        <v/>
      </c>
      <c r="D79" s="6" t="n"/>
      <c r="E79" s="8" t="n"/>
      <c r="F79" s="7" t="n"/>
      <c r="G79" s="6" t="n"/>
      <c r="H79" s="10">
        <f>IF($N79&lt;&gt;1,"",IF(AND($I79&gt;0,ISNUMBER($F79)),$F79,$R79))</f>
        <v/>
      </c>
      <c r="I79" s="9">
        <f>IF($N79&lt;&gt;1,"",IF($D79="Salida",-ABS($E79),IF($D79="Entrada",ABS($E79),$E79)))</f>
        <v/>
      </c>
      <c r="J79" s="9">
        <f>IF($N79&lt;&gt;1,"",$Q79+$I79)</f>
        <v/>
      </c>
      <c r="K79" s="10">
        <f>IF($N79&lt;&gt;1,"",IF($I79&gt;0,IF($Q79&gt;0,($Q79*$R79+$I79*$H79)/($Q79+$I79),$H79),$R79))</f>
        <v/>
      </c>
      <c r="L79" s="10">
        <f>IF($N79&lt;&gt;1,"",ROUND($J79*$K79,2))</f>
        <v/>
      </c>
      <c r="N79" s="17">
        <f>IF(AND($B79&lt;&gt;"",ISNUMBER($E79),$D79&lt;&gt;""),1,0)</f>
        <v/>
      </c>
      <c r="O79" s="17">
        <f>IF($N79=1,COUNTIFS($B$2:$B79,$B79,$N$2:$N79,1),"")</f>
        <v/>
      </c>
      <c r="P79" s="17">
        <f>IF($N79=1,$B79&amp;"|"&amp;$O79,"")</f>
        <v/>
      </c>
      <c r="Q79" s="17">
        <f>IF($N79&lt;&gt;1,"",IF($O79=1,N(IFERROR(INDEX('Catálogo'!$F$2:$F$500,MATCH($B79,'Catálogo'!$A$2:$A$500,0)),0)),INDEX($J$1:$J$78,MATCH($B79&amp;"|"&amp;($O79-1),$P$1:$P$78,0))))</f>
        <v/>
      </c>
      <c r="R79" s="17">
        <f>IF($N79&lt;&gt;1,"",IF($O79=1,N(IFERROR(INDEX('Catálogo'!$E$2:$E$500,MATCH($B79,'Catálogo'!$A$2:$A$500,0)),0)),INDEX($K$1:$K$78,MATCH($B79&amp;"|"&amp;($O79-1),$P$1:$P$78,0))))</f>
        <v/>
      </c>
    </row>
    <row r="80" ht="18" customHeight="1">
      <c r="A80" s="18" t="n"/>
      <c r="B80" s="6" t="n"/>
      <c r="C80" s="19">
        <f>IF($B80="","",IFERROR(INDEX('Catálogo'!$B$2:$B$500,MATCH($B80,'Catálogo'!$A$2:$A$500,0)),"Clave no encontrada"))</f>
        <v/>
      </c>
      <c r="D80" s="6" t="n"/>
      <c r="E80" s="8" t="n"/>
      <c r="F80" s="7" t="n"/>
      <c r="G80" s="6" t="n"/>
      <c r="H80" s="10">
        <f>IF($N80&lt;&gt;1,"",IF(AND($I80&gt;0,ISNUMBER($F80)),$F80,$R80))</f>
        <v/>
      </c>
      <c r="I80" s="9">
        <f>IF($N80&lt;&gt;1,"",IF($D80="Salida",-ABS($E80),IF($D80="Entrada",ABS($E80),$E80)))</f>
        <v/>
      </c>
      <c r="J80" s="9">
        <f>IF($N80&lt;&gt;1,"",$Q80+$I80)</f>
        <v/>
      </c>
      <c r="K80" s="10">
        <f>IF($N80&lt;&gt;1,"",IF($I80&gt;0,IF($Q80&gt;0,($Q80*$R80+$I80*$H80)/($Q80+$I80),$H80),$R80))</f>
        <v/>
      </c>
      <c r="L80" s="10">
        <f>IF($N80&lt;&gt;1,"",ROUND($J80*$K80,2))</f>
        <v/>
      </c>
      <c r="N80" s="17">
        <f>IF(AND($B80&lt;&gt;"",ISNUMBER($E80),$D80&lt;&gt;""),1,0)</f>
        <v/>
      </c>
      <c r="O80" s="17">
        <f>IF($N80=1,COUNTIFS($B$2:$B80,$B80,$N$2:$N80,1),"")</f>
        <v/>
      </c>
      <c r="P80" s="17">
        <f>IF($N80=1,$B80&amp;"|"&amp;$O80,"")</f>
        <v/>
      </c>
      <c r="Q80" s="17">
        <f>IF($N80&lt;&gt;1,"",IF($O80=1,N(IFERROR(INDEX('Catálogo'!$F$2:$F$500,MATCH($B80,'Catálogo'!$A$2:$A$500,0)),0)),INDEX($J$1:$J$79,MATCH($B80&amp;"|"&amp;($O80-1),$P$1:$P$79,0))))</f>
        <v/>
      </c>
      <c r="R80" s="17">
        <f>IF($N80&lt;&gt;1,"",IF($O80=1,N(IFERROR(INDEX('Catálogo'!$E$2:$E$500,MATCH($B80,'Catálogo'!$A$2:$A$500,0)),0)),INDEX($K$1:$K$79,MATCH($B80&amp;"|"&amp;($O80-1),$P$1:$P$79,0))))</f>
        <v/>
      </c>
    </row>
    <row r="81" ht="18" customHeight="1">
      <c r="A81" s="18" t="n"/>
      <c r="B81" s="6" t="n"/>
      <c r="C81" s="19">
        <f>IF($B81="","",IFERROR(INDEX('Catálogo'!$B$2:$B$500,MATCH($B81,'Catálogo'!$A$2:$A$500,0)),"Clave no encontrada"))</f>
        <v/>
      </c>
      <c r="D81" s="6" t="n"/>
      <c r="E81" s="8" t="n"/>
      <c r="F81" s="7" t="n"/>
      <c r="G81" s="6" t="n"/>
      <c r="H81" s="10">
        <f>IF($N81&lt;&gt;1,"",IF(AND($I81&gt;0,ISNUMBER($F81)),$F81,$R81))</f>
        <v/>
      </c>
      <c r="I81" s="9">
        <f>IF($N81&lt;&gt;1,"",IF($D81="Salida",-ABS($E81),IF($D81="Entrada",ABS($E81),$E81)))</f>
        <v/>
      </c>
      <c r="J81" s="9">
        <f>IF($N81&lt;&gt;1,"",$Q81+$I81)</f>
        <v/>
      </c>
      <c r="K81" s="10">
        <f>IF($N81&lt;&gt;1,"",IF($I81&gt;0,IF($Q81&gt;0,($Q81*$R81+$I81*$H81)/($Q81+$I81),$H81),$R81))</f>
        <v/>
      </c>
      <c r="L81" s="10">
        <f>IF($N81&lt;&gt;1,"",ROUND($J81*$K81,2))</f>
        <v/>
      </c>
      <c r="N81" s="17">
        <f>IF(AND($B81&lt;&gt;"",ISNUMBER($E81),$D81&lt;&gt;""),1,0)</f>
        <v/>
      </c>
      <c r="O81" s="17">
        <f>IF($N81=1,COUNTIFS($B$2:$B81,$B81,$N$2:$N81,1),"")</f>
        <v/>
      </c>
      <c r="P81" s="17">
        <f>IF($N81=1,$B81&amp;"|"&amp;$O81,"")</f>
        <v/>
      </c>
      <c r="Q81" s="17">
        <f>IF($N81&lt;&gt;1,"",IF($O81=1,N(IFERROR(INDEX('Catálogo'!$F$2:$F$500,MATCH($B81,'Catálogo'!$A$2:$A$500,0)),0)),INDEX($J$1:$J$80,MATCH($B81&amp;"|"&amp;($O81-1),$P$1:$P$80,0))))</f>
        <v/>
      </c>
      <c r="R81" s="17">
        <f>IF($N81&lt;&gt;1,"",IF($O81=1,N(IFERROR(INDEX('Catálogo'!$E$2:$E$500,MATCH($B81,'Catálogo'!$A$2:$A$500,0)),0)),INDEX($K$1:$K$80,MATCH($B81&amp;"|"&amp;($O81-1),$P$1:$P$80,0))))</f>
        <v/>
      </c>
    </row>
    <row r="82" ht="18" customHeight="1">
      <c r="A82" s="18" t="n"/>
      <c r="B82" s="6" t="n"/>
      <c r="C82" s="19">
        <f>IF($B82="","",IFERROR(INDEX('Catálogo'!$B$2:$B$500,MATCH($B82,'Catálogo'!$A$2:$A$500,0)),"Clave no encontrada"))</f>
        <v/>
      </c>
      <c r="D82" s="6" t="n"/>
      <c r="E82" s="8" t="n"/>
      <c r="F82" s="7" t="n"/>
      <c r="G82" s="6" t="n"/>
      <c r="H82" s="10">
        <f>IF($N82&lt;&gt;1,"",IF(AND($I82&gt;0,ISNUMBER($F82)),$F82,$R82))</f>
        <v/>
      </c>
      <c r="I82" s="9">
        <f>IF($N82&lt;&gt;1,"",IF($D82="Salida",-ABS($E82),IF($D82="Entrada",ABS($E82),$E82)))</f>
        <v/>
      </c>
      <c r="J82" s="9">
        <f>IF($N82&lt;&gt;1,"",$Q82+$I82)</f>
        <v/>
      </c>
      <c r="K82" s="10">
        <f>IF($N82&lt;&gt;1,"",IF($I82&gt;0,IF($Q82&gt;0,($Q82*$R82+$I82*$H82)/($Q82+$I82),$H82),$R82))</f>
        <v/>
      </c>
      <c r="L82" s="10">
        <f>IF($N82&lt;&gt;1,"",ROUND($J82*$K82,2))</f>
        <v/>
      </c>
      <c r="N82" s="17">
        <f>IF(AND($B82&lt;&gt;"",ISNUMBER($E82),$D82&lt;&gt;""),1,0)</f>
        <v/>
      </c>
      <c r="O82" s="17">
        <f>IF($N82=1,COUNTIFS($B$2:$B82,$B82,$N$2:$N82,1),"")</f>
        <v/>
      </c>
      <c r="P82" s="17">
        <f>IF($N82=1,$B82&amp;"|"&amp;$O82,"")</f>
        <v/>
      </c>
      <c r="Q82" s="17">
        <f>IF($N82&lt;&gt;1,"",IF($O82=1,N(IFERROR(INDEX('Catálogo'!$F$2:$F$500,MATCH($B82,'Catálogo'!$A$2:$A$500,0)),0)),INDEX($J$1:$J$81,MATCH($B82&amp;"|"&amp;($O82-1),$P$1:$P$81,0))))</f>
        <v/>
      </c>
      <c r="R82" s="17">
        <f>IF($N82&lt;&gt;1,"",IF($O82=1,N(IFERROR(INDEX('Catálogo'!$E$2:$E$500,MATCH($B82,'Catálogo'!$A$2:$A$500,0)),0)),INDEX($K$1:$K$81,MATCH($B82&amp;"|"&amp;($O82-1),$P$1:$P$81,0))))</f>
        <v/>
      </c>
    </row>
    <row r="83" ht="18" customHeight="1">
      <c r="A83" s="18" t="n"/>
      <c r="B83" s="6" t="n"/>
      <c r="C83" s="19">
        <f>IF($B83="","",IFERROR(INDEX('Catálogo'!$B$2:$B$500,MATCH($B83,'Catálogo'!$A$2:$A$500,0)),"Clave no encontrada"))</f>
        <v/>
      </c>
      <c r="D83" s="6" t="n"/>
      <c r="E83" s="8" t="n"/>
      <c r="F83" s="7" t="n"/>
      <c r="G83" s="6" t="n"/>
      <c r="H83" s="10">
        <f>IF($N83&lt;&gt;1,"",IF(AND($I83&gt;0,ISNUMBER($F83)),$F83,$R83))</f>
        <v/>
      </c>
      <c r="I83" s="9">
        <f>IF($N83&lt;&gt;1,"",IF($D83="Salida",-ABS($E83),IF($D83="Entrada",ABS($E83),$E83)))</f>
        <v/>
      </c>
      <c r="J83" s="9">
        <f>IF($N83&lt;&gt;1,"",$Q83+$I83)</f>
        <v/>
      </c>
      <c r="K83" s="10">
        <f>IF($N83&lt;&gt;1,"",IF($I83&gt;0,IF($Q83&gt;0,($Q83*$R83+$I83*$H83)/($Q83+$I83),$H83),$R83))</f>
        <v/>
      </c>
      <c r="L83" s="10">
        <f>IF($N83&lt;&gt;1,"",ROUND($J83*$K83,2))</f>
        <v/>
      </c>
      <c r="N83" s="17">
        <f>IF(AND($B83&lt;&gt;"",ISNUMBER($E83),$D83&lt;&gt;""),1,0)</f>
        <v/>
      </c>
      <c r="O83" s="17">
        <f>IF($N83=1,COUNTIFS($B$2:$B83,$B83,$N$2:$N83,1),"")</f>
        <v/>
      </c>
      <c r="P83" s="17">
        <f>IF($N83=1,$B83&amp;"|"&amp;$O83,"")</f>
        <v/>
      </c>
      <c r="Q83" s="17">
        <f>IF($N83&lt;&gt;1,"",IF($O83=1,N(IFERROR(INDEX('Catálogo'!$F$2:$F$500,MATCH($B83,'Catálogo'!$A$2:$A$500,0)),0)),INDEX($J$1:$J$82,MATCH($B83&amp;"|"&amp;($O83-1),$P$1:$P$82,0))))</f>
        <v/>
      </c>
      <c r="R83" s="17">
        <f>IF($N83&lt;&gt;1,"",IF($O83=1,N(IFERROR(INDEX('Catálogo'!$E$2:$E$500,MATCH($B83,'Catálogo'!$A$2:$A$500,0)),0)),INDEX($K$1:$K$82,MATCH($B83&amp;"|"&amp;($O83-1),$P$1:$P$82,0))))</f>
        <v/>
      </c>
    </row>
    <row r="84" ht="18" customHeight="1">
      <c r="A84" s="18" t="n"/>
      <c r="B84" s="6" t="n"/>
      <c r="C84" s="19">
        <f>IF($B84="","",IFERROR(INDEX('Catálogo'!$B$2:$B$500,MATCH($B84,'Catálogo'!$A$2:$A$500,0)),"Clave no encontrada"))</f>
        <v/>
      </c>
      <c r="D84" s="6" t="n"/>
      <c r="E84" s="8" t="n"/>
      <c r="F84" s="7" t="n"/>
      <c r="G84" s="6" t="n"/>
      <c r="H84" s="10">
        <f>IF($N84&lt;&gt;1,"",IF(AND($I84&gt;0,ISNUMBER($F84)),$F84,$R84))</f>
        <v/>
      </c>
      <c r="I84" s="9">
        <f>IF($N84&lt;&gt;1,"",IF($D84="Salida",-ABS($E84),IF($D84="Entrada",ABS($E84),$E84)))</f>
        <v/>
      </c>
      <c r="J84" s="9">
        <f>IF($N84&lt;&gt;1,"",$Q84+$I84)</f>
        <v/>
      </c>
      <c r="K84" s="10">
        <f>IF($N84&lt;&gt;1,"",IF($I84&gt;0,IF($Q84&gt;0,($Q84*$R84+$I84*$H84)/($Q84+$I84),$H84),$R84))</f>
        <v/>
      </c>
      <c r="L84" s="10">
        <f>IF($N84&lt;&gt;1,"",ROUND($J84*$K84,2))</f>
        <v/>
      </c>
      <c r="N84" s="17">
        <f>IF(AND($B84&lt;&gt;"",ISNUMBER($E84),$D84&lt;&gt;""),1,0)</f>
        <v/>
      </c>
      <c r="O84" s="17">
        <f>IF($N84=1,COUNTIFS($B$2:$B84,$B84,$N$2:$N84,1),"")</f>
        <v/>
      </c>
      <c r="P84" s="17">
        <f>IF($N84=1,$B84&amp;"|"&amp;$O84,"")</f>
        <v/>
      </c>
      <c r="Q84" s="17">
        <f>IF($N84&lt;&gt;1,"",IF($O84=1,N(IFERROR(INDEX('Catálogo'!$F$2:$F$500,MATCH($B84,'Catálogo'!$A$2:$A$500,0)),0)),INDEX($J$1:$J$83,MATCH($B84&amp;"|"&amp;($O84-1),$P$1:$P$83,0))))</f>
        <v/>
      </c>
      <c r="R84" s="17">
        <f>IF($N84&lt;&gt;1,"",IF($O84=1,N(IFERROR(INDEX('Catálogo'!$E$2:$E$500,MATCH($B84,'Catálogo'!$A$2:$A$500,0)),0)),INDEX($K$1:$K$83,MATCH($B84&amp;"|"&amp;($O84-1),$P$1:$P$83,0))))</f>
        <v/>
      </c>
    </row>
    <row r="85" ht="18" customHeight="1">
      <c r="A85" s="18" t="n"/>
      <c r="B85" s="6" t="n"/>
      <c r="C85" s="19">
        <f>IF($B85="","",IFERROR(INDEX('Catálogo'!$B$2:$B$500,MATCH($B85,'Catálogo'!$A$2:$A$500,0)),"Clave no encontrada"))</f>
        <v/>
      </c>
      <c r="D85" s="6" t="n"/>
      <c r="E85" s="8" t="n"/>
      <c r="F85" s="7" t="n"/>
      <c r="G85" s="6" t="n"/>
      <c r="H85" s="10">
        <f>IF($N85&lt;&gt;1,"",IF(AND($I85&gt;0,ISNUMBER($F85)),$F85,$R85))</f>
        <v/>
      </c>
      <c r="I85" s="9">
        <f>IF($N85&lt;&gt;1,"",IF($D85="Salida",-ABS($E85),IF($D85="Entrada",ABS($E85),$E85)))</f>
        <v/>
      </c>
      <c r="J85" s="9">
        <f>IF($N85&lt;&gt;1,"",$Q85+$I85)</f>
        <v/>
      </c>
      <c r="K85" s="10">
        <f>IF($N85&lt;&gt;1,"",IF($I85&gt;0,IF($Q85&gt;0,($Q85*$R85+$I85*$H85)/($Q85+$I85),$H85),$R85))</f>
        <v/>
      </c>
      <c r="L85" s="10">
        <f>IF($N85&lt;&gt;1,"",ROUND($J85*$K85,2))</f>
        <v/>
      </c>
      <c r="N85" s="17">
        <f>IF(AND($B85&lt;&gt;"",ISNUMBER($E85),$D85&lt;&gt;""),1,0)</f>
        <v/>
      </c>
      <c r="O85" s="17">
        <f>IF($N85=1,COUNTIFS($B$2:$B85,$B85,$N$2:$N85,1),"")</f>
        <v/>
      </c>
      <c r="P85" s="17">
        <f>IF($N85=1,$B85&amp;"|"&amp;$O85,"")</f>
        <v/>
      </c>
      <c r="Q85" s="17">
        <f>IF($N85&lt;&gt;1,"",IF($O85=1,N(IFERROR(INDEX('Catálogo'!$F$2:$F$500,MATCH($B85,'Catálogo'!$A$2:$A$500,0)),0)),INDEX($J$1:$J$84,MATCH($B85&amp;"|"&amp;($O85-1),$P$1:$P$84,0))))</f>
        <v/>
      </c>
      <c r="R85" s="17">
        <f>IF($N85&lt;&gt;1,"",IF($O85=1,N(IFERROR(INDEX('Catálogo'!$E$2:$E$500,MATCH($B85,'Catálogo'!$A$2:$A$500,0)),0)),INDEX($K$1:$K$84,MATCH($B85&amp;"|"&amp;($O85-1),$P$1:$P$84,0))))</f>
        <v/>
      </c>
    </row>
    <row r="86" ht="18" customHeight="1">
      <c r="A86" s="18" t="n"/>
      <c r="B86" s="6" t="n"/>
      <c r="C86" s="19">
        <f>IF($B86="","",IFERROR(INDEX('Catálogo'!$B$2:$B$500,MATCH($B86,'Catálogo'!$A$2:$A$500,0)),"Clave no encontrada"))</f>
        <v/>
      </c>
      <c r="D86" s="6" t="n"/>
      <c r="E86" s="8" t="n"/>
      <c r="F86" s="7" t="n"/>
      <c r="G86" s="6" t="n"/>
      <c r="H86" s="10">
        <f>IF($N86&lt;&gt;1,"",IF(AND($I86&gt;0,ISNUMBER($F86)),$F86,$R86))</f>
        <v/>
      </c>
      <c r="I86" s="9">
        <f>IF($N86&lt;&gt;1,"",IF($D86="Salida",-ABS($E86),IF($D86="Entrada",ABS($E86),$E86)))</f>
        <v/>
      </c>
      <c r="J86" s="9">
        <f>IF($N86&lt;&gt;1,"",$Q86+$I86)</f>
        <v/>
      </c>
      <c r="K86" s="10">
        <f>IF($N86&lt;&gt;1,"",IF($I86&gt;0,IF($Q86&gt;0,($Q86*$R86+$I86*$H86)/($Q86+$I86),$H86),$R86))</f>
        <v/>
      </c>
      <c r="L86" s="10">
        <f>IF($N86&lt;&gt;1,"",ROUND($J86*$K86,2))</f>
        <v/>
      </c>
      <c r="N86" s="17">
        <f>IF(AND($B86&lt;&gt;"",ISNUMBER($E86),$D86&lt;&gt;""),1,0)</f>
        <v/>
      </c>
      <c r="O86" s="17">
        <f>IF($N86=1,COUNTIFS($B$2:$B86,$B86,$N$2:$N86,1),"")</f>
        <v/>
      </c>
      <c r="P86" s="17">
        <f>IF($N86=1,$B86&amp;"|"&amp;$O86,"")</f>
        <v/>
      </c>
      <c r="Q86" s="17">
        <f>IF($N86&lt;&gt;1,"",IF($O86=1,N(IFERROR(INDEX('Catálogo'!$F$2:$F$500,MATCH($B86,'Catálogo'!$A$2:$A$500,0)),0)),INDEX($J$1:$J$85,MATCH($B86&amp;"|"&amp;($O86-1),$P$1:$P$85,0))))</f>
        <v/>
      </c>
      <c r="R86" s="17">
        <f>IF($N86&lt;&gt;1,"",IF($O86=1,N(IFERROR(INDEX('Catálogo'!$E$2:$E$500,MATCH($B86,'Catálogo'!$A$2:$A$500,0)),0)),INDEX($K$1:$K$85,MATCH($B86&amp;"|"&amp;($O86-1),$P$1:$P$85,0))))</f>
        <v/>
      </c>
    </row>
    <row r="87" ht="18" customHeight="1">
      <c r="A87" s="18" t="n"/>
      <c r="B87" s="6" t="n"/>
      <c r="C87" s="19">
        <f>IF($B87="","",IFERROR(INDEX('Catálogo'!$B$2:$B$500,MATCH($B87,'Catálogo'!$A$2:$A$500,0)),"Clave no encontrada"))</f>
        <v/>
      </c>
      <c r="D87" s="6" t="n"/>
      <c r="E87" s="8" t="n"/>
      <c r="F87" s="7" t="n"/>
      <c r="G87" s="6" t="n"/>
      <c r="H87" s="10">
        <f>IF($N87&lt;&gt;1,"",IF(AND($I87&gt;0,ISNUMBER($F87)),$F87,$R87))</f>
        <v/>
      </c>
      <c r="I87" s="9">
        <f>IF($N87&lt;&gt;1,"",IF($D87="Salida",-ABS($E87),IF($D87="Entrada",ABS($E87),$E87)))</f>
        <v/>
      </c>
      <c r="J87" s="9">
        <f>IF($N87&lt;&gt;1,"",$Q87+$I87)</f>
        <v/>
      </c>
      <c r="K87" s="10">
        <f>IF($N87&lt;&gt;1,"",IF($I87&gt;0,IF($Q87&gt;0,($Q87*$R87+$I87*$H87)/($Q87+$I87),$H87),$R87))</f>
        <v/>
      </c>
      <c r="L87" s="10">
        <f>IF($N87&lt;&gt;1,"",ROUND($J87*$K87,2))</f>
        <v/>
      </c>
      <c r="N87" s="17">
        <f>IF(AND($B87&lt;&gt;"",ISNUMBER($E87),$D87&lt;&gt;""),1,0)</f>
        <v/>
      </c>
      <c r="O87" s="17">
        <f>IF($N87=1,COUNTIFS($B$2:$B87,$B87,$N$2:$N87,1),"")</f>
        <v/>
      </c>
      <c r="P87" s="17">
        <f>IF($N87=1,$B87&amp;"|"&amp;$O87,"")</f>
        <v/>
      </c>
      <c r="Q87" s="17">
        <f>IF($N87&lt;&gt;1,"",IF($O87=1,N(IFERROR(INDEX('Catálogo'!$F$2:$F$500,MATCH($B87,'Catálogo'!$A$2:$A$500,0)),0)),INDEX($J$1:$J$86,MATCH($B87&amp;"|"&amp;($O87-1),$P$1:$P$86,0))))</f>
        <v/>
      </c>
      <c r="R87" s="17">
        <f>IF($N87&lt;&gt;1,"",IF($O87=1,N(IFERROR(INDEX('Catálogo'!$E$2:$E$500,MATCH($B87,'Catálogo'!$A$2:$A$500,0)),0)),INDEX($K$1:$K$86,MATCH($B87&amp;"|"&amp;($O87-1),$P$1:$P$86,0))))</f>
        <v/>
      </c>
    </row>
    <row r="88" ht="18" customHeight="1">
      <c r="A88" s="18" t="n"/>
      <c r="B88" s="6" t="n"/>
      <c r="C88" s="19">
        <f>IF($B88="","",IFERROR(INDEX('Catálogo'!$B$2:$B$500,MATCH($B88,'Catálogo'!$A$2:$A$500,0)),"Clave no encontrada"))</f>
        <v/>
      </c>
      <c r="D88" s="6" t="n"/>
      <c r="E88" s="8" t="n"/>
      <c r="F88" s="7" t="n"/>
      <c r="G88" s="6" t="n"/>
      <c r="H88" s="10">
        <f>IF($N88&lt;&gt;1,"",IF(AND($I88&gt;0,ISNUMBER($F88)),$F88,$R88))</f>
        <v/>
      </c>
      <c r="I88" s="9">
        <f>IF($N88&lt;&gt;1,"",IF($D88="Salida",-ABS($E88),IF($D88="Entrada",ABS($E88),$E88)))</f>
        <v/>
      </c>
      <c r="J88" s="9">
        <f>IF($N88&lt;&gt;1,"",$Q88+$I88)</f>
        <v/>
      </c>
      <c r="K88" s="10">
        <f>IF($N88&lt;&gt;1,"",IF($I88&gt;0,IF($Q88&gt;0,($Q88*$R88+$I88*$H88)/($Q88+$I88),$H88),$R88))</f>
        <v/>
      </c>
      <c r="L88" s="10">
        <f>IF($N88&lt;&gt;1,"",ROUND($J88*$K88,2))</f>
        <v/>
      </c>
      <c r="N88" s="17">
        <f>IF(AND($B88&lt;&gt;"",ISNUMBER($E88),$D88&lt;&gt;""),1,0)</f>
        <v/>
      </c>
      <c r="O88" s="17">
        <f>IF($N88=1,COUNTIFS($B$2:$B88,$B88,$N$2:$N88,1),"")</f>
        <v/>
      </c>
      <c r="P88" s="17">
        <f>IF($N88=1,$B88&amp;"|"&amp;$O88,"")</f>
        <v/>
      </c>
      <c r="Q88" s="17">
        <f>IF($N88&lt;&gt;1,"",IF($O88=1,N(IFERROR(INDEX('Catálogo'!$F$2:$F$500,MATCH($B88,'Catálogo'!$A$2:$A$500,0)),0)),INDEX($J$1:$J$87,MATCH($B88&amp;"|"&amp;($O88-1),$P$1:$P$87,0))))</f>
        <v/>
      </c>
      <c r="R88" s="17">
        <f>IF($N88&lt;&gt;1,"",IF($O88=1,N(IFERROR(INDEX('Catálogo'!$E$2:$E$500,MATCH($B88,'Catálogo'!$A$2:$A$500,0)),0)),INDEX($K$1:$K$87,MATCH($B88&amp;"|"&amp;($O88-1),$P$1:$P$87,0))))</f>
        <v/>
      </c>
    </row>
    <row r="89" ht="18" customHeight="1">
      <c r="A89" s="18" t="n"/>
      <c r="B89" s="6" t="n"/>
      <c r="C89" s="19">
        <f>IF($B89="","",IFERROR(INDEX('Catálogo'!$B$2:$B$500,MATCH($B89,'Catálogo'!$A$2:$A$500,0)),"Clave no encontrada"))</f>
        <v/>
      </c>
      <c r="D89" s="6" t="n"/>
      <c r="E89" s="8" t="n"/>
      <c r="F89" s="7" t="n"/>
      <c r="G89" s="6" t="n"/>
      <c r="H89" s="10">
        <f>IF($N89&lt;&gt;1,"",IF(AND($I89&gt;0,ISNUMBER($F89)),$F89,$R89))</f>
        <v/>
      </c>
      <c r="I89" s="9">
        <f>IF($N89&lt;&gt;1,"",IF($D89="Salida",-ABS($E89),IF($D89="Entrada",ABS($E89),$E89)))</f>
        <v/>
      </c>
      <c r="J89" s="9">
        <f>IF($N89&lt;&gt;1,"",$Q89+$I89)</f>
        <v/>
      </c>
      <c r="K89" s="10">
        <f>IF($N89&lt;&gt;1,"",IF($I89&gt;0,IF($Q89&gt;0,($Q89*$R89+$I89*$H89)/($Q89+$I89),$H89),$R89))</f>
        <v/>
      </c>
      <c r="L89" s="10">
        <f>IF($N89&lt;&gt;1,"",ROUND($J89*$K89,2))</f>
        <v/>
      </c>
      <c r="N89" s="17">
        <f>IF(AND($B89&lt;&gt;"",ISNUMBER($E89),$D89&lt;&gt;""),1,0)</f>
        <v/>
      </c>
      <c r="O89" s="17">
        <f>IF($N89=1,COUNTIFS($B$2:$B89,$B89,$N$2:$N89,1),"")</f>
        <v/>
      </c>
      <c r="P89" s="17">
        <f>IF($N89=1,$B89&amp;"|"&amp;$O89,"")</f>
        <v/>
      </c>
      <c r="Q89" s="17">
        <f>IF($N89&lt;&gt;1,"",IF($O89=1,N(IFERROR(INDEX('Catálogo'!$F$2:$F$500,MATCH($B89,'Catálogo'!$A$2:$A$500,0)),0)),INDEX($J$1:$J$88,MATCH($B89&amp;"|"&amp;($O89-1),$P$1:$P$88,0))))</f>
        <v/>
      </c>
      <c r="R89" s="17">
        <f>IF($N89&lt;&gt;1,"",IF($O89=1,N(IFERROR(INDEX('Catálogo'!$E$2:$E$500,MATCH($B89,'Catálogo'!$A$2:$A$500,0)),0)),INDEX($K$1:$K$88,MATCH($B89&amp;"|"&amp;($O89-1),$P$1:$P$88,0))))</f>
        <v/>
      </c>
    </row>
    <row r="90" ht="18" customHeight="1">
      <c r="A90" s="18" t="n"/>
      <c r="B90" s="6" t="n"/>
      <c r="C90" s="19">
        <f>IF($B90="","",IFERROR(INDEX('Catálogo'!$B$2:$B$500,MATCH($B90,'Catálogo'!$A$2:$A$500,0)),"Clave no encontrada"))</f>
        <v/>
      </c>
      <c r="D90" s="6" t="n"/>
      <c r="E90" s="8" t="n"/>
      <c r="F90" s="7" t="n"/>
      <c r="G90" s="6" t="n"/>
      <c r="H90" s="10">
        <f>IF($N90&lt;&gt;1,"",IF(AND($I90&gt;0,ISNUMBER($F90)),$F90,$R90))</f>
        <v/>
      </c>
      <c r="I90" s="9">
        <f>IF($N90&lt;&gt;1,"",IF($D90="Salida",-ABS($E90),IF($D90="Entrada",ABS($E90),$E90)))</f>
        <v/>
      </c>
      <c r="J90" s="9">
        <f>IF($N90&lt;&gt;1,"",$Q90+$I90)</f>
        <v/>
      </c>
      <c r="K90" s="10">
        <f>IF($N90&lt;&gt;1,"",IF($I90&gt;0,IF($Q90&gt;0,($Q90*$R90+$I90*$H90)/($Q90+$I90),$H90),$R90))</f>
        <v/>
      </c>
      <c r="L90" s="10">
        <f>IF($N90&lt;&gt;1,"",ROUND($J90*$K90,2))</f>
        <v/>
      </c>
      <c r="N90" s="17">
        <f>IF(AND($B90&lt;&gt;"",ISNUMBER($E90),$D90&lt;&gt;""),1,0)</f>
        <v/>
      </c>
      <c r="O90" s="17">
        <f>IF($N90=1,COUNTIFS($B$2:$B90,$B90,$N$2:$N90,1),"")</f>
        <v/>
      </c>
      <c r="P90" s="17">
        <f>IF($N90=1,$B90&amp;"|"&amp;$O90,"")</f>
        <v/>
      </c>
      <c r="Q90" s="17">
        <f>IF($N90&lt;&gt;1,"",IF($O90=1,N(IFERROR(INDEX('Catálogo'!$F$2:$F$500,MATCH($B90,'Catálogo'!$A$2:$A$500,0)),0)),INDEX($J$1:$J$89,MATCH($B90&amp;"|"&amp;($O90-1),$P$1:$P$89,0))))</f>
        <v/>
      </c>
      <c r="R90" s="17">
        <f>IF($N90&lt;&gt;1,"",IF($O90=1,N(IFERROR(INDEX('Catálogo'!$E$2:$E$500,MATCH($B90,'Catálogo'!$A$2:$A$500,0)),0)),INDEX($K$1:$K$89,MATCH($B90&amp;"|"&amp;($O90-1),$P$1:$P$89,0))))</f>
        <v/>
      </c>
    </row>
    <row r="91" ht="18" customHeight="1">
      <c r="A91" s="18" t="n"/>
      <c r="B91" s="6" t="n"/>
      <c r="C91" s="19">
        <f>IF($B91="","",IFERROR(INDEX('Catálogo'!$B$2:$B$500,MATCH($B91,'Catálogo'!$A$2:$A$500,0)),"Clave no encontrada"))</f>
        <v/>
      </c>
      <c r="D91" s="6" t="n"/>
      <c r="E91" s="8" t="n"/>
      <c r="F91" s="7" t="n"/>
      <c r="G91" s="6" t="n"/>
      <c r="H91" s="10">
        <f>IF($N91&lt;&gt;1,"",IF(AND($I91&gt;0,ISNUMBER($F91)),$F91,$R91))</f>
        <v/>
      </c>
      <c r="I91" s="9">
        <f>IF($N91&lt;&gt;1,"",IF($D91="Salida",-ABS($E91),IF($D91="Entrada",ABS($E91),$E91)))</f>
        <v/>
      </c>
      <c r="J91" s="9">
        <f>IF($N91&lt;&gt;1,"",$Q91+$I91)</f>
        <v/>
      </c>
      <c r="K91" s="10">
        <f>IF($N91&lt;&gt;1,"",IF($I91&gt;0,IF($Q91&gt;0,($Q91*$R91+$I91*$H91)/($Q91+$I91),$H91),$R91))</f>
        <v/>
      </c>
      <c r="L91" s="10">
        <f>IF($N91&lt;&gt;1,"",ROUND($J91*$K91,2))</f>
        <v/>
      </c>
      <c r="N91" s="17">
        <f>IF(AND($B91&lt;&gt;"",ISNUMBER($E91),$D91&lt;&gt;""),1,0)</f>
        <v/>
      </c>
      <c r="O91" s="17">
        <f>IF($N91=1,COUNTIFS($B$2:$B91,$B91,$N$2:$N91,1),"")</f>
        <v/>
      </c>
      <c r="P91" s="17">
        <f>IF($N91=1,$B91&amp;"|"&amp;$O91,"")</f>
        <v/>
      </c>
      <c r="Q91" s="17">
        <f>IF($N91&lt;&gt;1,"",IF($O91=1,N(IFERROR(INDEX('Catálogo'!$F$2:$F$500,MATCH($B91,'Catálogo'!$A$2:$A$500,0)),0)),INDEX($J$1:$J$90,MATCH($B91&amp;"|"&amp;($O91-1),$P$1:$P$90,0))))</f>
        <v/>
      </c>
      <c r="R91" s="17">
        <f>IF($N91&lt;&gt;1,"",IF($O91=1,N(IFERROR(INDEX('Catálogo'!$E$2:$E$500,MATCH($B91,'Catálogo'!$A$2:$A$500,0)),0)),INDEX($K$1:$K$90,MATCH($B91&amp;"|"&amp;($O91-1),$P$1:$P$90,0))))</f>
        <v/>
      </c>
    </row>
    <row r="92" ht="18" customHeight="1">
      <c r="A92" s="18" t="n"/>
      <c r="B92" s="6" t="n"/>
      <c r="C92" s="19">
        <f>IF($B92="","",IFERROR(INDEX('Catálogo'!$B$2:$B$500,MATCH($B92,'Catálogo'!$A$2:$A$500,0)),"Clave no encontrada"))</f>
        <v/>
      </c>
      <c r="D92" s="6" t="n"/>
      <c r="E92" s="8" t="n"/>
      <c r="F92" s="7" t="n"/>
      <c r="G92" s="6" t="n"/>
      <c r="H92" s="10">
        <f>IF($N92&lt;&gt;1,"",IF(AND($I92&gt;0,ISNUMBER($F92)),$F92,$R92))</f>
        <v/>
      </c>
      <c r="I92" s="9">
        <f>IF($N92&lt;&gt;1,"",IF($D92="Salida",-ABS($E92),IF($D92="Entrada",ABS($E92),$E92)))</f>
        <v/>
      </c>
      <c r="J92" s="9">
        <f>IF($N92&lt;&gt;1,"",$Q92+$I92)</f>
        <v/>
      </c>
      <c r="K92" s="10">
        <f>IF($N92&lt;&gt;1,"",IF($I92&gt;0,IF($Q92&gt;0,($Q92*$R92+$I92*$H92)/($Q92+$I92),$H92),$R92))</f>
        <v/>
      </c>
      <c r="L92" s="10">
        <f>IF($N92&lt;&gt;1,"",ROUND($J92*$K92,2))</f>
        <v/>
      </c>
      <c r="N92" s="17">
        <f>IF(AND($B92&lt;&gt;"",ISNUMBER($E92),$D92&lt;&gt;""),1,0)</f>
        <v/>
      </c>
      <c r="O92" s="17">
        <f>IF($N92=1,COUNTIFS($B$2:$B92,$B92,$N$2:$N92,1),"")</f>
        <v/>
      </c>
      <c r="P92" s="17">
        <f>IF($N92=1,$B92&amp;"|"&amp;$O92,"")</f>
        <v/>
      </c>
      <c r="Q92" s="17">
        <f>IF($N92&lt;&gt;1,"",IF($O92=1,N(IFERROR(INDEX('Catálogo'!$F$2:$F$500,MATCH($B92,'Catálogo'!$A$2:$A$500,0)),0)),INDEX($J$1:$J$91,MATCH($B92&amp;"|"&amp;($O92-1),$P$1:$P$91,0))))</f>
        <v/>
      </c>
      <c r="R92" s="17">
        <f>IF($N92&lt;&gt;1,"",IF($O92=1,N(IFERROR(INDEX('Catálogo'!$E$2:$E$500,MATCH($B92,'Catálogo'!$A$2:$A$500,0)),0)),INDEX($K$1:$K$91,MATCH($B92&amp;"|"&amp;($O92-1),$P$1:$P$91,0))))</f>
        <v/>
      </c>
    </row>
    <row r="93" ht="18" customHeight="1">
      <c r="A93" s="18" t="n"/>
      <c r="B93" s="6" t="n"/>
      <c r="C93" s="19">
        <f>IF($B93="","",IFERROR(INDEX('Catálogo'!$B$2:$B$500,MATCH($B93,'Catálogo'!$A$2:$A$500,0)),"Clave no encontrada"))</f>
        <v/>
      </c>
      <c r="D93" s="6" t="n"/>
      <c r="E93" s="8" t="n"/>
      <c r="F93" s="7" t="n"/>
      <c r="G93" s="6" t="n"/>
      <c r="H93" s="10">
        <f>IF($N93&lt;&gt;1,"",IF(AND($I93&gt;0,ISNUMBER($F93)),$F93,$R93))</f>
        <v/>
      </c>
      <c r="I93" s="9">
        <f>IF($N93&lt;&gt;1,"",IF($D93="Salida",-ABS($E93),IF($D93="Entrada",ABS($E93),$E93)))</f>
        <v/>
      </c>
      <c r="J93" s="9">
        <f>IF($N93&lt;&gt;1,"",$Q93+$I93)</f>
        <v/>
      </c>
      <c r="K93" s="10">
        <f>IF($N93&lt;&gt;1,"",IF($I93&gt;0,IF($Q93&gt;0,($Q93*$R93+$I93*$H93)/($Q93+$I93),$H93),$R93))</f>
        <v/>
      </c>
      <c r="L93" s="10">
        <f>IF($N93&lt;&gt;1,"",ROUND($J93*$K93,2))</f>
        <v/>
      </c>
      <c r="N93" s="17">
        <f>IF(AND($B93&lt;&gt;"",ISNUMBER($E93),$D93&lt;&gt;""),1,0)</f>
        <v/>
      </c>
      <c r="O93" s="17">
        <f>IF($N93=1,COUNTIFS($B$2:$B93,$B93,$N$2:$N93,1),"")</f>
        <v/>
      </c>
      <c r="P93" s="17">
        <f>IF($N93=1,$B93&amp;"|"&amp;$O93,"")</f>
        <v/>
      </c>
      <c r="Q93" s="17">
        <f>IF($N93&lt;&gt;1,"",IF($O93=1,N(IFERROR(INDEX('Catálogo'!$F$2:$F$500,MATCH($B93,'Catálogo'!$A$2:$A$500,0)),0)),INDEX($J$1:$J$92,MATCH($B93&amp;"|"&amp;($O93-1),$P$1:$P$92,0))))</f>
        <v/>
      </c>
      <c r="R93" s="17">
        <f>IF($N93&lt;&gt;1,"",IF($O93=1,N(IFERROR(INDEX('Catálogo'!$E$2:$E$500,MATCH($B93,'Catálogo'!$A$2:$A$500,0)),0)),INDEX($K$1:$K$92,MATCH($B93&amp;"|"&amp;($O93-1),$P$1:$P$92,0))))</f>
        <v/>
      </c>
    </row>
    <row r="94" ht="18" customHeight="1">
      <c r="A94" s="18" t="n"/>
      <c r="B94" s="6" t="n"/>
      <c r="C94" s="19">
        <f>IF($B94="","",IFERROR(INDEX('Catálogo'!$B$2:$B$500,MATCH($B94,'Catálogo'!$A$2:$A$500,0)),"Clave no encontrada"))</f>
        <v/>
      </c>
      <c r="D94" s="6" t="n"/>
      <c r="E94" s="8" t="n"/>
      <c r="F94" s="7" t="n"/>
      <c r="G94" s="6" t="n"/>
      <c r="H94" s="10">
        <f>IF($N94&lt;&gt;1,"",IF(AND($I94&gt;0,ISNUMBER($F94)),$F94,$R94))</f>
        <v/>
      </c>
      <c r="I94" s="9">
        <f>IF($N94&lt;&gt;1,"",IF($D94="Salida",-ABS($E94),IF($D94="Entrada",ABS($E94),$E94)))</f>
        <v/>
      </c>
      <c r="J94" s="9">
        <f>IF($N94&lt;&gt;1,"",$Q94+$I94)</f>
        <v/>
      </c>
      <c r="K94" s="10">
        <f>IF($N94&lt;&gt;1,"",IF($I94&gt;0,IF($Q94&gt;0,($Q94*$R94+$I94*$H94)/($Q94+$I94),$H94),$R94))</f>
        <v/>
      </c>
      <c r="L94" s="10">
        <f>IF($N94&lt;&gt;1,"",ROUND($J94*$K94,2))</f>
        <v/>
      </c>
      <c r="N94" s="17">
        <f>IF(AND($B94&lt;&gt;"",ISNUMBER($E94),$D94&lt;&gt;""),1,0)</f>
        <v/>
      </c>
      <c r="O94" s="17">
        <f>IF($N94=1,COUNTIFS($B$2:$B94,$B94,$N$2:$N94,1),"")</f>
        <v/>
      </c>
      <c r="P94" s="17">
        <f>IF($N94=1,$B94&amp;"|"&amp;$O94,"")</f>
        <v/>
      </c>
      <c r="Q94" s="17">
        <f>IF($N94&lt;&gt;1,"",IF($O94=1,N(IFERROR(INDEX('Catálogo'!$F$2:$F$500,MATCH($B94,'Catálogo'!$A$2:$A$500,0)),0)),INDEX($J$1:$J$93,MATCH($B94&amp;"|"&amp;($O94-1),$P$1:$P$93,0))))</f>
        <v/>
      </c>
      <c r="R94" s="17">
        <f>IF($N94&lt;&gt;1,"",IF($O94=1,N(IFERROR(INDEX('Catálogo'!$E$2:$E$500,MATCH($B94,'Catálogo'!$A$2:$A$500,0)),0)),INDEX($K$1:$K$93,MATCH($B94&amp;"|"&amp;($O94-1),$P$1:$P$93,0))))</f>
        <v/>
      </c>
    </row>
    <row r="95" ht="18" customHeight="1">
      <c r="A95" s="18" t="n"/>
      <c r="B95" s="6" t="n"/>
      <c r="C95" s="19">
        <f>IF($B95="","",IFERROR(INDEX('Catálogo'!$B$2:$B$500,MATCH($B95,'Catálogo'!$A$2:$A$500,0)),"Clave no encontrada"))</f>
        <v/>
      </c>
      <c r="D95" s="6" t="n"/>
      <c r="E95" s="8" t="n"/>
      <c r="F95" s="7" t="n"/>
      <c r="G95" s="6" t="n"/>
      <c r="H95" s="10">
        <f>IF($N95&lt;&gt;1,"",IF(AND($I95&gt;0,ISNUMBER($F95)),$F95,$R95))</f>
        <v/>
      </c>
      <c r="I95" s="9">
        <f>IF($N95&lt;&gt;1,"",IF($D95="Salida",-ABS($E95),IF($D95="Entrada",ABS($E95),$E95)))</f>
        <v/>
      </c>
      <c r="J95" s="9">
        <f>IF($N95&lt;&gt;1,"",$Q95+$I95)</f>
        <v/>
      </c>
      <c r="K95" s="10">
        <f>IF($N95&lt;&gt;1,"",IF($I95&gt;0,IF($Q95&gt;0,($Q95*$R95+$I95*$H95)/($Q95+$I95),$H95),$R95))</f>
        <v/>
      </c>
      <c r="L95" s="10">
        <f>IF($N95&lt;&gt;1,"",ROUND($J95*$K95,2))</f>
        <v/>
      </c>
      <c r="N95" s="17">
        <f>IF(AND($B95&lt;&gt;"",ISNUMBER($E95),$D95&lt;&gt;""),1,0)</f>
        <v/>
      </c>
      <c r="O95" s="17">
        <f>IF($N95=1,COUNTIFS($B$2:$B95,$B95,$N$2:$N95,1),"")</f>
        <v/>
      </c>
      <c r="P95" s="17">
        <f>IF($N95=1,$B95&amp;"|"&amp;$O95,"")</f>
        <v/>
      </c>
      <c r="Q95" s="17">
        <f>IF($N95&lt;&gt;1,"",IF($O95=1,N(IFERROR(INDEX('Catálogo'!$F$2:$F$500,MATCH($B95,'Catálogo'!$A$2:$A$500,0)),0)),INDEX($J$1:$J$94,MATCH($B95&amp;"|"&amp;($O95-1),$P$1:$P$94,0))))</f>
        <v/>
      </c>
      <c r="R95" s="17">
        <f>IF($N95&lt;&gt;1,"",IF($O95=1,N(IFERROR(INDEX('Catálogo'!$E$2:$E$500,MATCH($B95,'Catálogo'!$A$2:$A$500,0)),0)),INDEX($K$1:$K$94,MATCH($B95&amp;"|"&amp;($O95-1),$P$1:$P$94,0))))</f>
        <v/>
      </c>
    </row>
    <row r="96" ht="18" customHeight="1">
      <c r="A96" s="18" t="n"/>
      <c r="B96" s="6" t="n"/>
      <c r="C96" s="19">
        <f>IF($B96="","",IFERROR(INDEX('Catálogo'!$B$2:$B$500,MATCH($B96,'Catálogo'!$A$2:$A$500,0)),"Clave no encontrada"))</f>
        <v/>
      </c>
      <c r="D96" s="6" t="n"/>
      <c r="E96" s="8" t="n"/>
      <c r="F96" s="7" t="n"/>
      <c r="G96" s="6" t="n"/>
      <c r="H96" s="10">
        <f>IF($N96&lt;&gt;1,"",IF(AND($I96&gt;0,ISNUMBER($F96)),$F96,$R96))</f>
        <v/>
      </c>
      <c r="I96" s="9">
        <f>IF($N96&lt;&gt;1,"",IF($D96="Salida",-ABS($E96),IF($D96="Entrada",ABS($E96),$E96)))</f>
        <v/>
      </c>
      <c r="J96" s="9">
        <f>IF($N96&lt;&gt;1,"",$Q96+$I96)</f>
        <v/>
      </c>
      <c r="K96" s="10">
        <f>IF($N96&lt;&gt;1,"",IF($I96&gt;0,IF($Q96&gt;0,($Q96*$R96+$I96*$H96)/($Q96+$I96),$H96),$R96))</f>
        <v/>
      </c>
      <c r="L96" s="10">
        <f>IF($N96&lt;&gt;1,"",ROUND($J96*$K96,2))</f>
        <v/>
      </c>
      <c r="N96" s="17">
        <f>IF(AND($B96&lt;&gt;"",ISNUMBER($E96),$D96&lt;&gt;""),1,0)</f>
        <v/>
      </c>
      <c r="O96" s="17">
        <f>IF($N96=1,COUNTIFS($B$2:$B96,$B96,$N$2:$N96,1),"")</f>
        <v/>
      </c>
      <c r="P96" s="17">
        <f>IF($N96=1,$B96&amp;"|"&amp;$O96,"")</f>
        <v/>
      </c>
      <c r="Q96" s="17">
        <f>IF($N96&lt;&gt;1,"",IF($O96=1,N(IFERROR(INDEX('Catálogo'!$F$2:$F$500,MATCH($B96,'Catálogo'!$A$2:$A$500,0)),0)),INDEX($J$1:$J$95,MATCH($B96&amp;"|"&amp;($O96-1),$P$1:$P$95,0))))</f>
        <v/>
      </c>
      <c r="R96" s="17">
        <f>IF($N96&lt;&gt;1,"",IF($O96=1,N(IFERROR(INDEX('Catálogo'!$E$2:$E$500,MATCH($B96,'Catálogo'!$A$2:$A$500,0)),0)),INDEX($K$1:$K$95,MATCH($B96&amp;"|"&amp;($O96-1),$P$1:$P$95,0))))</f>
        <v/>
      </c>
    </row>
    <row r="97" ht="18" customHeight="1">
      <c r="A97" s="18" t="n"/>
      <c r="B97" s="6" t="n"/>
      <c r="C97" s="19">
        <f>IF($B97="","",IFERROR(INDEX('Catálogo'!$B$2:$B$500,MATCH($B97,'Catálogo'!$A$2:$A$500,0)),"Clave no encontrada"))</f>
        <v/>
      </c>
      <c r="D97" s="6" t="n"/>
      <c r="E97" s="8" t="n"/>
      <c r="F97" s="7" t="n"/>
      <c r="G97" s="6" t="n"/>
      <c r="H97" s="10">
        <f>IF($N97&lt;&gt;1,"",IF(AND($I97&gt;0,ISNUMBER($F97)),$F97,$R97))</f>
        <v/>
      </c>
      <c r="I97" s="9">
        <f>IF($N97&lt;&gt;1,"",IF($D97="Salida",-ABS($E97),IF($D97="Entrada",ABS($E97),$E97)))</f>
        <v/>
      </c>
      <c r="J97" s="9">
        <f>IF($N97&lt;&gt;1,"",$Q97+$I97)</f>
        <v/>
      </c>
      <c r="K97" s="10">
        <f>IF($N97&lt;&gt;1,"",IF($I97&gt;0,IF($Q97&gt;0,($Q97*$R97+$I97*$H97)/($Q97+$I97),$H97),$R97))</f>
        <v/>
      </c>
      <c r="L97" s="10">
        <f>IF($N97&lt;&gt;1,"",ROUND($J97*$K97,2))</f>
        <v/>
      </c>
      <c r="N97" s="17">
        <f>IF(AND($B97&lt;&gt;"",ISNUMBER($E97),$D97&lt;&gt;""),1,0)</f>
        <v/>
      </c>
      <c r="O97" s="17">
        <f>IF($N97=1,COUNTIFS($B$2:$B97,$B97,$N$2:$N97,1),"")</f>
        <v/>
      </c>
      <c r="P97" s="17">
        <f>IF($N97=1,$B97&amp;"|"&amp;$O97,"")</f>
        <v/>
      </c>
      <c r="Q97" s="17">
        <f>IF($N97&lt;&gt;1,"",IF($O97=1,N(IFERROR(INDEX('Catálogo'!$F$2:$F$500,MATCH($B97,'Catálogo'!$A$2:$A$500,0)),0)),INDEX($J$1:$J$96,MATCH($B97&amp;"|"&amp;($O97-1),$P$1:$P$96,0))))</f>
        <v/>
      </c>
      <c r="R97" s="17">
        <f>IF($N97&lt;&gt;1,"",IF($O97=1,N(IFERROR(INDEX('Catálogo'!$E$2:$E$500,MATCH($B97,'Catálogo'!$A$2:$A$500,0)),0)),INDEX($K$1:$K$96,MATCH($B97&amp;"|"&amp;($O97-1),$P$1:$P$96,0))))</f>
        <v/>
      </c>
    </row>
    <row r="98" ht="18" customHeight="1">
      <c r="A98" s="18" t="n"/>
      <c r="B98" s="6" t="n"/>
      <c r="C98" s="19">
        <f>IF($B98="","",IFERROR(INDEX('Catálogo'!$B$2:$B$500,MATCH($B98,'Catálogo'!$A$2:$A$500,0)),"Clave no encontrada"))</f>
        <v/>
      </c>
      <c r="D98" s="6" t="n"/>
      <c r="E98" s="8" t="n"/>
      <c r="F98" s="7" t="n"/>
      <c r="G98" s="6" t="n"/>
      <c r="H98" s="10">
        <f>IF($N98&lt;&gt;1,"",IF(AND($I98&gt;0,ISNUMBER($F98)),$F98,$R98))</f>
        <v/>
      </c>
      <c r="I98" s="9">
        <f>IF($N98&lt;&gt;1,"",IF($D98="Salida",-ABS($E98),IF($D98="Entrada",ABS($E98),$E98)))</f>
        <v/>
      </c>
      <c r="J98" s="9">
        <f>IF($N98&lt;&gt;1,"",$Q98+$I98)</f>
        <v/>
      </c>
      <c r="K98" s="10">
        <f>IF($N98&lt;&gt;1,"",IF($I98&gt;0,IF($Q98&gt;0,($Q98*$R98+$I98*$H98)/($Q98+$I98),$H98),$R98))</f>
        <v/>
      </c>
      <c r="L98" s="10">
        <f>IF($N98&lt;&gt;1,"",ROUND($J98*$K98,2))</f>
        <v/>
      </c>
      <c r="N98" s="17">
        <f>IF(AND($B98&lt;&gt;"",ISNUMBER($E98),$D98&lt;&gt;""),1,0)</f>
        <v/>
      </c>
      <c r="O98" s="17">
        <f>IF($N98=1,COUNTIFS($B$2:$B98,$B98,$N$2:$N98,1),"")</f>
        <v/>
      </c>
      <c r="P98" s="17">
        <f>IF($N98=1,$B98&amp;"|"&amp;$O98,"")</f>
        <v/>
      </c>
      <c r="Q98" s="17">
        <f>IF($N98&lt;&gt;1,"",IF($O98=1,N(IFERROR(INDEX('Catálogo'!$F$2:$F$500,MATCH($B98,'Catálogo'!$A$2:$A$500,0)),0)),INDEX($J$1:$J$97,MATCH($B98&amp;"|"&amp;($O98-1),$P$1:$P$97,0))))</f>
        <v/>
      </c>
      <c r="R98" s="17">
        <f>IF($N98&lt;&gt;1,"",IF($O98=1,N(IFERROR(INDEX('Catálogo'!$E$2:$E$500,MATCH($B98,'Catálogo'!$A$2:$A$500,0)),0)),INDEX($K$1:$K$97,MATCH($B98&amp;"|"&amp;($O98-1),$P$1:$P$97,0))))</f>
        <v/>
      </c>
    </row>
    <row r="99" ht="18" customHeight="1">
      <c r="A99" s="18" t="n"/>
      <c r="B99" s="6" t="n"/>
      <c r="C99" s="19">
        <f>IF($B99="","",IFERROR(INDEX('Catálogo'!$B$2:$B$500,MATCH($B99,'Catálogo'!$A$2:$A$500,0)),"Clave no encontrada"))</f>
        <v/>
      </c>
      <c r="D99" s="6" t="n"/>
      <c r="E99" s="8" t="n"/>
      <c r="F99" s="7" t="n"/>
      <c r="G99" s="6" t="n"/>
      <c r="H99" s="10">
        <f>IF($N99&lt;&gt;1,"",IF(AND($I99&gt;0,ISNUMBER($F99)),$F99,$R99))</f>
        <v/>
      </c>
      <c r="I99" s="9">
        <f>IF($N99&lt;&gt;1,"",IF($D99="Salida",-ABS($E99),IF($D99="Entrada",ABS($E99),$E99)))</f>
        <v/>
      </c>
      <c r="J99" s="9">
        <f>IF($N99&lt;&gt;1,"",$Q99+$I99)</f>
        <v/>
      </c>
      <c r="K99" s="10">
        <f>IF($N99&lt;&gt;1,"",IF($I99&gt;0,IF($Q99&gt;0,($Q99*$R99+$I99*$H99)/($Q99+$I99),$H99),$R99))</f>
        <v/>
      </c>
      <c r="L99" s="10">
        <f>IF($N99&lt;&gt;1,"",ROUND($J99*$K99,2))</f>
        <v/>
      </c>
      <c r="N99" s="17">
        <f>IF(AND($B99&lt;&gt;"",ISNUMBER($E99),$D99&lt;&gt;""),1,0)</f>
        <v/>
      </c>
      <c r="O99" s="17">
        <f>IF($N99=1,COUNTIFS($B$2:$B99,$B99,$N$2:$N99,1),"")</f>
        <v/>
      </c>
      <c r="P99" s="17">
        <f>IF($N99=1,$B99&amp;"|"&amp;$O99,"")</f>
        <v/>
      </c>
      <c r="Q99" s="17">
        <f>IF($N99&lt;&gt;1,"",IF($O99=1,N(IFERROR(INDEX('Catálogo'!$F$2:$F$500,MATCH($B99,'Catálogo'!$A$2:$A$500,0)),0)),INDEX($J$1:$J$98,MATCH($B99&amp;"|"&amp;($O99-1),$P$1:$P$98,0))))</f>
        <v/>
      </c>
      <c r="R99" s="17">
        <f>IF($N99&lt;&gt;1,"",IF($O99=1,N(IFERROR(INDEX('Catálogo'!$E$2:$E$500,MATCH($B99,'Catálogo'!$A$2:$A$500,0)),0)),INDEX($K$1:$K$98,MATCH($B99&amp;"|"&amp;($O99-1),$P$1:$P$98,0))))</f>
        <v/>
      </c>
    </row>
    <row r="100" ht="18" customHeight="1">
      <c r="A100" s="18" t="n"/>
      <c r="B100" s="6" t="n"/>
      <c r="C100" s="19">
        <f>IF($B100="","",IFERROR(INDEX('Catálogo'!$B$2:$B$500,MATCH($B100,'Catálogo'!$A$2:$A$500,0)),"Clave no encontrada"))</f>
        <v/>
      </c>
      <c r="D100" s="6" t="n"/>
      <c r="E100" s="8" t="n"/>
      <c r="F100" s="7" t="n"/>
      <c r="G100" s="6" t="n"/>
      <c r="H100" s="10">
        <f>IF($N100&lt;&gt;1,"",IF(AND($I100&gt;0,ISNUMBER($F100)),$F100,$R100))</f>
        <v/>
      </c>
      <c r="I100" s="9">
        <f>IF($N100&lt;&gt;1,"",IF($D100="Salida",-ABS($E100),IF($D100="Entrada",ABS($E100),$E100)))</f>
        <v/>
      </c>
      <c r="J100" s="9">
        <f>IF($N100&lt;&gt;1,"",$Q100+$I100)</f>
        <v/>
      </c>
      <c r="K100" s="10">
        <f>IF($N100&lt;&gt;1,"",IF($I100&gt;0,IF($Q100&gt;0,($Q100*$R100+$I100*$H100)/($Q100+$I100),$H100),$R100))</f>
        <v/>
      </c>
      <c r="L100" s="10">
        <f>IF($N100&lt;&gt;1,"",ROUND($J100*$K100,2))</f>
        <v/>
      </c>
      <c r="N100" s="17">
        <f>IF(AND($B100&lt;&gt;"",ISNUMBER($E100),$D100&lt;&gt;""),1,0)</f>
        <v/>
      </c>
      <c r="O100" s="17">
        <f>IF($N100=1,COUNTIFS($B$2:$B100,$B100,$N$2:$N100,1),"")</f>
        <v/>
      </c>
      <c r="P100" s="17">
        <f>IF($N100=1,$B100&amp;"|"&amp;$O100,"")</f>
        <v/>
      </c>
      <c r="Q100" s="17">
        <f>IF($N100&lt;&gt;1,"",IF($O100=1,N(IFERROR(INDEX('Catálogo'!$F$2:$F$500,MATCH($B100,'Catálogo'!$A$2:$A$500,0)),0)),INDEX($J$1:$J$99,MATCH($B100&amp;"|"&amp;($O100-1),$P$1:$P$99,0))))</f>
        <v/>
      </c>
      <c r="R100" s="17">
        <f>IF($N100&lt;&gt;1,"",IF($O100=1,N(IFERROR(INDEX('Catálogo'!$E$2:$E$500,MATCH($B100,'Catálogo'!$A$2:$A$500,0)),0)),INDEX($K$1:$K$99,MATCH($B100&amp;"|"&amp;($O100-1),$P$1:$P$99,0))))</f>
        <v/>
      </c>
    </row>
    <row r="101" ht="18" customHeight="1">
      <c r="A101" s="18" t="n"/>
      <c r="B101" s="6" t="n"/>
      <c r="C101" s="19">
        <f>IF($B101="","",IFERROR(INDEX('Catálogo'!$B$2:$B$500,MATCH($B101,'Catálogo'!$A$2:$A$500,0)),"Clave no encontrada"))</f>
        <v/>
      </c>
      <c r="D101" s="6" t="n"/>
      <c r="E101" s="8" t="n"/>
      <c r="F101" s="7" t="n"/>
      <c r="G101" s="6" t="n"/>
      <c r="H101" s="10">
        <f>IF($N101&lt;&gt;1,"",IF(AND($I101&gt;0,ISNUMBER($F101)),$F101,$R101))</f>
        <v/>
      </c>
      <c r="I101" s="9">
        <f>IF($N101&lt;&gt;1,"",IF($D101="Salida",-ABS($E101),IF($D101="Entrada",ABS($E101),$E101)))</f>
        <v/>
      </c>
      <c r="J101" s="9">
        <f>IF($N101&lt;&gt;1,"",$Q101+$I101)</f>
        <v/>
      </c>
      <c r="K101" s="10">
        <f>IF($N101&lt;&gt;1,"",IF($I101&gt;0,IF($Q101&gt;0,($Q101*$R101+$I101*$H101)/($Q101+$I101),$H101),$R101))</f>
        <v/>
      </c>
      <c r="L101" s="10">
        <f>IF($N101&lt;&gt;1,"",ROUND($J101*$K101,2))</f>
        <v/>
      </c>
      <c r="N101" s="17">
        <f>IF(AND($B101&lt;&gt;"",ISNUMBER($E101),$D101&lt;&gt;""),1,0)</f>
        <v/>
      </c>
      <c r="O101" s="17">
        <f>IF($N101=1,COUNTIFS($B$2:$B101,$B101,$N$2:$N101,1),"")</f>
        <v/>
      </c>
      <c r="P101" s="17">
        <f>IF($N101=1,$B101&amp;"|"&amp;$O101,"")</f>
        <v/>
      </c>
      <c r="Q101" s="17">
        <f>IF($N101&lt;&gt;1,"",IF($O101=1,N(IFERROR(INDEX('Catálogo'!$F$2:$F$500,MATCH($B101,'Catálogo'!$A$2:$A$500,0)),0)),INDEX($J$1:$J$100,MATCH($B101&amp;"|"&amp;($O101-1),$P$1:$P$100,0))))</f>
        <v/>
      </c>
      <c r="R101" s="17">
        <f>IF($N101&lt;&gt;1,"",IF($O101=1,N(IFERROR(INDEX('Catálogo'!$E$2:$E$500,MATCH($B101,'Catálogo'!$A$2:$A$500,0)),0)),INDEX($K$1:$K$100,MATCH($B101&amp;"|"&amp;($O101-1),$P$1:$P$100,0))))</f>
        <v/>
      </c>
    </row>
    <row r="102" ht="18" customHeight="1">
      <c r="A102" s="18" t="n"/>
      <c r="B102" s="6" t="n"/>
      <c r="C102" s="19">
        <f>IF($B102="","",IFERROR(INDEX('Catálogo'!$B$2:$B$500,MATCH($B102,'Catálogo'!$A$2:$A$500,0)),"Clave no encontrada"))</f>
        <v/>
      </c>
      <c r="D102" s="6" t="n"/>
      <c r="E102" s="8" t="n"/>
      <c r="F102" s="7" t="n"/>
      <c r="G102" s="6" t="n"/>
      <c r="H102" s="10">
        <f>IF($N102&lt;&gt;1,"",IF(AND($I102&gt;0,ISNUMBER($F102)),$F102,$R102))</f>
        <v/>
      </c>
      <c r="I102" s="9">
        <f>IF($N102&lt;&gt;1,"",IF($D102="Salida",-ABS($E102),IF($D102="Entrada",ABS($E102),$E102)))</f>
        <v/>
      </c>
      <c r="J102" s="9">
        <f>IF($N102&lt;&gt;1,"",$Q102+$I102)</f>
        <v/>
      </c>
      <c r="K102" s="10">
        <f>IF($N102&lt;&gt;1,"",IF($I102&gt;0,IF($Q102&gt;0,($Q102*$R102+$I102*$H102)/($Q102+$I102),$H102),$R102))</f>
        <v/>
      </c>
      <c r="L102" s="10">
        <f>IF($N102&lt;&gt;1,"",ROUND($J102*$K102,2))</f>
        <v/>
      </c>
      <c r="N102" s="17">
        <f>IF(AND($B102&lt;&gt;"",ISNUMBER($E102),$D102&lt;&gt;""),1,0)</f>
        <v/>
      </c>
      <c r="O102" s="17">
        <f>IF($N102=1,COUNTIFS($B$2:$B102,$B102,$N$2:$N102,1),"")</f>
        <v/>
      </c>
      <c r="P102" s="17">
        <f>IF($N102=1,$B102&amp;"|"&amp;$O102,"")</f>
        <v/>
      </c>
      <c r="Q102" s="17">
        <f>IF($N102&lt;&gt;1,"",IF($O102=1,N(IFERROR(INDEX('Catálogo'!$F$2:$F$500,MATCH($B102,'Catálogo'!$A$2:$A$500,0)),0)),INDEX($J$1:$J$101,MATCH($B102&amp;"|"&amp;($O102-1),$P$1:$P$101,0))))</f>
        <v/>
      </c>
      <c r="R102" s="17">
        <f>IF($N102&lt;&gt;1,"",IF($O102=1,N(IFERROR(INDEX('Catálogo'!$E$2:$E$500,MATCH($B102,'Catálogo'!$A$2:$A$500,0)),0)),INDEX($K$1:$K$101,MATCH($B102&amp;"|"&amp;($O102-1),$P$1:$P$101,0))))</f>
        <v/>
      </c>
    </row>
    <row r="103" ht="18" customHeight="1">
      <c r="A103" s="18" t="n"/>
      <c r="B103" s="6" t="n"/>
      <c r="C103" s="19">
        <f>IF($B103="","",IFERROR(INDEX('Catálogo'!$B$2:$B$500,MATCH($B103,'Catálogo'!$A$2:$A$500,0)),"Clave no encontrada"))</f>
        <v/>
      </c>
      <c r="D103" s="6" t="n"/>
      <c r="E103" s="8" t="n"/>
      <c r="F103" s="7" t="n"/>
      <c r="G103" s="6" t="n"/>
      <c r="H103" s="10">
        <f>IF($N103&lt;&gt;1,"",IF(AND($I103&gt;0,ISNUMBER($F103)),$F103,$R103))</f>
        <v/>
      </c>
      <c r="I103" s="9">
        <f>IF($N103&lt;&gt;1,"",IF($D103="Salida",-ABS($E103),IF($D103="Entrada",ABS($E103),$E103)))</f>
        <v/>
      </c>
      <c r="J103" s="9">
        <f>IF($N103&lt;&gt;1,"",$Q103+$I103)</f>
        <v/>
      </c>
      <c r="K103" s="10">
        <f>IF($N103&lt;&gt;1,"",IF($I103&gt;0,IF($Q103&gt;0,($Q103*$R103+$I103*$H103)/($Q103+$I103),$H103),$R103))</f>
        <v/>
      </c>
      <c r="L103" s="10">
        <f>IF($N103&lt;&gt;1,"",ROUND($J103*$K103,2))</f>
        <v/>
      </c>
      <c r="N103" s="17">
        <f>IF(AND($B103&lt;&gt;"",ISNUMBER($E103),$D103&lt;&gt;""),1,0)</f>
        <v/>
      </c>
      <c r="O103" s="17">
        <f>IF($N103=1,COUNTIFS($B$2:$B103,$B103,$N$2:$N103,1),"")</f>
        <v/>
      </c>
      <c r="P103" s="17">
        <f>IF($N103=1,$B103&amp;"|"&amp;$O103,"")</f>
        <v/>
      </c>
      <c r="Q103" s="17">
        <f>IF($N103&lt;&gt;1,"",IF($O103=1,N(IFERROR(INDEX('Catálogo'!$F$2:$F$500,MATCH($B103,'Catálogo'!$A$2:$A$500,0)),0)),INDEX($J$1:$J$102,MATCH($B103&amp;"|"&amp;($O103-1),$P$1:$P$102,0))))</f>
        <v/>
      </c>
      <c r="R103" s="17">
        <f>IF($N103&lt;&gt;1,"",IF($O103=1,N(IFERROR(INDEX('Catálogo'!$E$2:$E$500,MATCH($B103,'Catálogo'!$A$2:$A$500,0)),0)),INDEX($K$1:$K$102,MATCH($B103&amp;"|"&amp;($O103-1),$P$1:$P$102,0))))</f>
        <v/>
      </c>
    </row>
    <row r="104" ht="18" customHeight="1">
      <c r="A104" s="18" t="n"/>
      <c r="B104" s="6" t="n"/>
      <c r="C104" s="19">
        <f>IF($B104="","",IFERROR(INDEX('Catálogo'!$B$2:$B$500,MATCH($B104,'Catálogo'!$A$2:$A$500,0)),"Clave no encontrada"))</f>
        <v/>
      </c>
      <c r="D104" s="6" t="n"/>
      <c r="E104" s="8" t="n"/>
      <c r="F104" s="7" t="n"/>
      <c r="G104" s="6" t="n"/>
      <c r="H104" s="10">
        <f>IF($N104&lt;&gt;1,"",IF(AND($I104&gt;0,ISNUMBER($F104)),$F104,$R104))</f>
        <v/>
      </c>
      <c r="I104" s="9">
        <f>IF($N104&lt;&gt;1,"",IF($D104="Salida",-ABS($E104),IF($D104="Entrada",ABS($E104),$E104)))</f>
        <v/>
      </c>
      <c r="J104" s="9">
        <f>IF($N104&lt;&gt;1,"",$Q104+$I104)</f>
        <v/>
      </c>
      <c r="K104" s="10">
        <f>IF($N104&lt;&gt;1,"",IF($I104&gt;0,IF($Q104&gt;0,($Q104*$R104+$I104*$H104)/($Q104+$I104),$H104),$R104))</f>
        <v/>
      </c>
      <c r="L104" s="10">
        <f>IF($N104&lt;&gt;1,"",ROUND($J104*$K104,2))</f>
        <v/>
      </c>
      <c r="N104" s="17">
        <f>IF(AND($B104&lt;&gt;"",ISNUMBER($E104),$D104&lt;&gt;""),1,0)</f>
        <v/>
      </c>
      <c r="O104" s="17">
        <f>IF($N104=1,COUNTIFS($B$2:$B104,$B104,$N$2:$N104,1),"")</f>
        <v/>
      </c>
      <c r="P104" s="17">
        <f>IF($N104=1,$B104&amp;"|"&amp;$O104,"")</f>
        <v/>
      </c>
      <c r="Q104" s="17">
        <f>IF($N104&lt;&gt;1,"",IF($O104=1,N(IFERROR(INDEX('Catálogo'!$F$2:$F$500,MATCH($B104,'Catálogo'!$A$2:$A$500,0)),0)),INDEX($J$1:$J$103,MATCH($B104&amp;"|"&amp;($O104-1),$P$1:$P$103,0))))</f>
        <v/>
      </c>
      <c r="R104" s="17">
        <f>IF($N104&lt;&gt;1,"",IF($O104=1,N(IFERROR(INDEX('Catálogo'!$E$2:$E$500,MATCH($B104,'Catálogo'!$A$2:$A$500,0)),0)),INDEX($K$1:$K$103,MATCH($B104&amp;"|"&amp;($O104-1),$P$1:$P$103,0))))</f>
        <v/>
      </c>
    </row>
    <row r="105" ht="18" customHeight="1">
      <c r="A105" s="18" t="n"/>
      <c r="B105" s="6" t="n"/>
      <c r="C105" s="19">
        <f>IF($B105="","",IFERROR(INDEX('Catálogo'!$B$2:$B$500,MATCH($B105,'Catálogo'!$A$2:$A$500,0)),"Clave no encontrada"))</f>
        <v/>
      </c>
      <c r="D105" s="6" t="n"/>
      <c r="E105" s="8" t="n"/>
      <c r="F105" s="7" t="n"/>
      <c r="G105" s="6" t="n"/>
      <c r="H105" s="10">
        <f>IF($N105&lt;&gt;1,"",IF(AND($I105&gt;0,ISNUMBER($F105)),$F105,$R105))</f>
        <v/>
      </c>
      <c r="I105" s="9">
        <f>IF($N105&lt;&gt;1,"",IF($D105="Salida",-ABS($E105),IF($D105="Entrada",ABS($E105),$E105)))</f>
        <v/>
      </c>
      <c r="J105" s="9">
        <f>IF($N105&lt;&gt;1,"",$Q105+$I105)</f>
        <v/>
      </c>
      <c r="K105" s="10">
        <f>IF($N105&lt;&gt;1,"",IF($I105&gt;0,IF($Q105&gt;0,($Q105*$R105+$I105*$H105)/($Q105+$I105),$H105),$R105))</f>
        <v/>
      </c>
      <c r="L105" s="10">
        <f>IF($N105&lt;&gt;1,"",ROUND($J105*$K105,2))</f>
        <v/>
      </c>
      <c r="N105" s="17">
        <f>IF(AND($B105&lt;&gt;"",ISNUMBER($E105),$D105&lt;&gt;""),1,0)</f>
        <v/>
      </c>
      <c r="O105" s="17">
        <f>IF($N105=1,COUNTIFS($B$2:$B105,$B105,$N$2:$N105,1),"")</f>
        <v/>
      </c>
      <c r="P105" s="17">
        <f>IF($N105=1,$B105&amp;"|"&amp;$O105,"")</f>
        <v/>
      </c>
      <c r="Q105" s="17">
        <f>IF($N105&lt;&gt;1,"",IF($O105=1,N(IFERROR(INDEX('Catálogo'!$F$2:$F$500,MATCH($B105,'Catálogo'!$A$2:$A$500,0)),0)),INDEX($J$1:$J$104,MATCH($B105&amp;"|"&amp;($O105-1),$P$1:$P$104,0))))</f>
        <v/>
      </c>
      <c r="R105" s="17">
        <f>IF($N105&lt;&gt;1,"",IF($O105=1,N(IFERROR(INDEX('Catálogo'!$E$2:$E$500,MATCH($B105,'Catálogo'!$A$2:$A$500,0)),0)),INDEX($K$1:$K$104,MATCH($B105&amp;"|"&amp;($O105-1),$P$1:$P$104,0))))</f>
        <v/>
      </c>
    </row>
    <row r="106" ht="18" customHeight="1">
      <c r="A106" s="18" t="n"/>
      <c r="B106" s="6" t="n"/>
      <c r="C106" s="19">
        <f>IF($B106="","",IFERROR(INDEX('Catálogo'!$B$2:$B$500,MATCH($B106,'Catálogo'!$A$2:$A$500,0)),"Clave no encontrada"))</f>
        <v/>
      </c>
      <c r="D106" s="6" t="n"/>
      <c r="E106" s="8" t="n"/>
      <c r="F106" s="7" t="n"/>
      <c r="G106" s="6" t="n"/>
      <c r="H106" s="10">
        <f>IF($N106&lt;&gt;1,"",IF(AND($I106&gt;0,ISNUMBER($F106)),$F106,$R106))</f>
        <v/>
      </c>
      <c r="I106" s="9">
        <f>IF($N106&lt;&gt;1,"",IF($D106="Salida",-ABS($E106),IF($D106="Entrada",ABS($E106),$E106)))</f>
        <v/>
      </c>
      <c r="J106" s="9">
        <f>IF($N106&lt;&gt;1,"",$Q106+$I106)</f>
        <v/>
      </c>
      <c r="K106" s="10">
        <f>IF($N106&lt;&gt;1,"",IF($I106&gt;0,IF($Q106&gt;0,($Q106*$R106+$I106*$H106)/($Q106+$I106),$H106),$R106))</f>
        <v/>
      </c>
      <c r="L106" s="10">
        <f>IF($N106&lt;&gt;1,"",ROUND($J106*$K106,2))</f>
        <v/>
      </c>
      <c r="N106" s="17">
        <f>IF(AND($B106&lt;&gt;"",ISNUMBER($E106),$D106&lt;&gt;""),1,0)</f>
        <v/>
      </c>
      <c r="O106" s="17">
        <f>IF($N106=1,COUNTIFS($B$2:$B106,$B106,$N$2:$N106,1),"")</f>
        <v/>
      </c>
      <c r="P106" s="17">
        <f>IF($N106=1,$B106&amp;"|"&amp;$O106,"")</f>
        <v/>
      </c>
      <c r="Q106" s="17">
        <f>IF($N106&lt;&gt;1,"",IF($O106=1,N(IFERROR(INDEX('Catálogo'!$F$2:$F$500,MATCH($B106,'Catálogo'!$A$2:$A$500,0)),0)),INDEX($J$1:$J$105,MATCH($B106&amp;"|"&amp;($O106-1),$P$1:$P$105,0))))</f>
        <v/>
      </c>
      <c r="R106" s="17">
        <f>IF($N106&lt;&gt;1,"",IF($O106=1,N(IFERROR(INDEX('Catálogo'!$E$2:$E$500,MATCH($B106,'Catálogo'!$A$2:$A$500,0)),0)),INDEX($K$1:$K$105,MATCH($B106&amp;"|"&amp;($O106-1),$P$1:$P$105,0))))</f>
        <v/>
      </c>
    </row>
    <row r="107" ht="18" customHeight="1">
      <c r="A107" s="18" t="n"/>
      <c r="B107" s="6" t="n"/>
      <c r="C107" s="19">
        <f>IF($B107="","",IFERROR(INDEX('Catálogo'!$B$2:$B$500,MATCH($B107,'Catálogo'!$A$2:$A$500,0)),"Clave no encontrada"))</f>
        <v/>
      </c>
      <c r="D107" s="6" t="n"/>
      <c r="E107" s="8" t="n"/>
      <c r="F107" s="7" t="n"/>
      <c r="G107" s="6" t="n"/>
      <c r="H107" s="10">
        <f>IF($N107&lt;&gt;1,"",IF(AND($I107&gt;0,ISNUMBER($F107)),$F107,$R107))</f>
        <v/>
      </c>
      <c r="I107" s="9">
        <f>IF($N107&lt;&gt;1,"",IF($D107="Salida",-ABS($E107),IF($D107="Entrada",ABS($E107),$E107)))</f>
        <v/>
      </c>
      <c r="J107" s="9">
        <f>IF($N107&lt;&gt;1,"",$Q107+$I107)</f>
        <v/>
      </c>
      <c r="K107" s="10">
        <f>IF($N107&lt;&gt;1,"",IF($I107&gt;0,IF($Q107&gt;0,($Q107*$R107+$I107*$H107)/($Q107+$I107),$H107),$R107))</f>
        <v/>
      </c>
      <c r="L107" s="10">
        <f>IF($N107&lt;&gt;1,"",ROUND($J107*$K107,2))</f>
        <v/>
      </c>
      <c r="N107" s="17">
        <f>IF(AND($B107&lt;&gt;"",ISNUMBER($E107),$D107&lt;&gt;""),1,0)</f>
        <v/>
      </c>
      <c r="O107" s="17">
        <f>IF($N107=1,COUNTIFS($B$2:$B107,$B107,$N$2:$N107,1),"")</f>
        <v/>
      </c>
      <c r="P107" s="17">
        <f>IF($N107=1,$B107&amp;"|"&amp;$O107,"")</f>
        <v/>
      </c>
      <c r="Q107" s="17">
        <f>IF($N107&lt;&gt;1,"",IF($O107=1,N(IFERROR(INDEX('Catálogo'!$F$2:$F$500,MATCH($B107,'Catálogo'!$A$2:$A$500,0)),0)),INDEX($J$1:$J$106,MATCH($B107&amp;"|"&amp;($O107-1),$P$1:$P$106,0))))</f>
        <v/>
      </c>
      <c r="R107" s="17">
        <f>IF($N107&lt;&gt;1,"",IF($O107=1,N(IFERROR(INDEX('Catálogo'!$E$2:$E$500,MATCH($B107,'Catálogo'!$A$2:$A$500,0)),0)),INDEX($K$1:$K$106,MATCH($B107&amp;"|"&amp;($O107-1),$P$1:$P$106,0))))</f>
        <v/>
      </c>
    </row>
    <row r="108" ht="18" customHeight="1">
      <c r="A108" s="18" t="n"/>
      <c r="B108" s="6" t="n"/>
      <c r="C108" s="19">
        <f>IF($B108="","",IFERROR(INDEX('Catálogo'!$B$2:$B$500,MATCH($B108,'Catálogo'!$A$2:$A$500,0)),"Clave no encontrada"))</f>
        <v/>
      </c>
      <c r="D108" s="6" t="n"/>
      <c r="E108" s="8" t="n"/>
      <c r="F108" s="7" t="n"/>
      <c r="G108" s="6" t="n"/>
      <c r="H108" s="10">
        <f>IF($N108&lt;&gt;1,"",IF(AND($I108&gt;0,ISNUMBER($F108)),$F108,$R108))</f>
        <v/>
      </c>
      <c r="I108" s="9">
        <f>IF($N108&lt;&gt;1,"",IF($D108="Salida",-ABS($E108),IF($D108="Entrada",ABS($E108),$E108)))</f>
        <v/>
      </c>
      <c r="J108" s="9">
        <f>IF($N108&lt;&gt;1,"",$Q108+$I108)</f>
        <v/>
      </c>
      <c r="K108" s="10">
        <f>IF($N108&lt;&gt;1,"",IF($I108&gt;0,IF($Q108&gt;0,($Q108*$R108+$I108*$H108)/($Q108+$I108),$H108),$R108))</f>
        <v/>
      </c>
      <c r="L108" s="10">
        <f>IF($N108&lt;&gt;1,"",ROUND($J108*$K108,2))</f>
        <v/>
      </c>
      <c r="N108" s="17">
        <f>IF(AND($B108&lt;&gt;"",ISNUMBER($E108),$D108&lt;&gt;""),1,0)</f>
        <v/>
      </c>
      <c r="O108" s="17">
        <f>IF($N108=1,COUNTIFS($B$2:$B108,$B108,$N$2:$N108,1),"")</f>
        <v/>
      </c>
      <c r="P108" s="17">
        <f>IF($N108=1,$B108&amp;"|"&amp;$O108,"")</f>
        <v/>
      </c>
      <c r="Q108" s="17">
        <f>IF($N108&lt;&gt;1,"",IF($O108=1,N(IFERROR(INDEX('Catálogo'!$F$2:$F$500,MATCH($B108,'Catálogo'!$A$2:$A$500,0)),0)),INDEX($J$1:$J$107,MATCH($B108&amp;"|"&amp;($O108-1),$P$1:$P$107,0))))</f>
        <v/>
      </c>
      <c r="R108" s="17">
        <f>IF($N108&lt;&gt;1,"",IF($O108=1,N(IFERROR(INDEX('Catálogo'!$E$2:$E$500,MATCH($B108,'Catálogo'!$A$2:$A$500,0)),0)),INDEX($K$1:$K$107,MATCH($B108&amp;"|"&amp;($O108-1),$P$1:$P$107,0))))</f>
        <v/>
      </c>
    </row>
    <row r="109" ht="18" customHeight="1">
      <c r="A109" s="18" t="n"/>
      <c r="B109" s="6" t="n"/>
      <c r="C109" s="19">
        <f>IF($B109="","",IFERROR(INDEX('Catálogo'!$B$2:$B$500,MATCH($B109,'Catálogo'!$A$2:$A$500,0)),"Clave no encontrada"))</f>
        <v/>
      </c>
      <c r="D109" s="6" t="n"/>
      <c r="E109" s="8" t="n"/>
      <c r="F109" s="7" t="n"/>
      <c r="G109" s="6" t="n"/>
      <c r="H109" s="10">
        <f>IF($N109&lt;&gt;1,"",IF(AND($I109&gt;0,ISNUMBER($F109)),$F109,$R109))</f>
        <v/>
      </c>
      <c r="I109" s="9">
        <f>IF($N109&lt;&gt;1,"",IF($D109="Salida",-ABS($E109),IF($D109="Entrada",ABS($E109),$E109)))</f>
        <v/>
      </c>
      <c r="J109" s="9">
        <f>IF($N109&lt;&gt;1,"",$Q109+$I109)</f>
        <v/>
      </c>
      <c r="K109" s="10">
        <f>IF($N109&lt;&gt;1,"",IF($I109&gt;0,IF($Q109&gt;0,($Q109*$R109+$I109*$H109)/($Q109+$I109),$H109),$R109))</f>
        <v/>
      </c>
      <c r="L109" s="10">
        <f>IF($N109&lt;&gt;1,"",ROUND($J109*$K109,2))</f>
        <v/>
      </c>
      <c r="N109" s="17">
        <f>IF(AND($B109&lt;&gt;"",ISNUMBER($E109),$D109&lt;&gt;""),1,0)</f>
        <v/>
      </c>
      <c r="O109" s="17">
        <f>IF($N109=1,COUNTIFS($B$2:$B109,$B109,$N$2:$N109,1),"")</f>
        <v/>
      </c>
      <c r="P109" s="17">
        <f>IF($N109=1,$B109&amp;"|"&amp;$O109,"")</f>
        <v/>
      </c>
      <c r="Q109" s="17">
        <f>IF($N109&lt;&gt;1,"",IF($O109=1,N(IFERROR(INDEX('Catálogo'!$F$2:$F$500,MATCH($B109,'Catálogo'!$A$2:$A$500,0)),0)),INDEX($J$1:$J$108,MATCH($B109&amp;"|"&amp;($O109-1),$P$1:$P$108,0))))</f>
        <v/>
      </c>
      <c r="R109" s="17">
        <f>IF($N109&lt;&gt;1,"",IF($O109=1,N(IFERROR(INDEX('Catálogo'!$E$2:$E$500,MATCH($B109,'Catálogo'!$A$2:$A$500,0)),0)),INDEX($K$1:$K$108,MATCH($B109&amp;"|"&amp;($O109-1),$P$1:$P$108,0))))</f>
        <v/>
      </c>
    </row>
    <row r="110" ht="18" customHeight="1">
      <c r="A110" s="18" t="n"/>
      <c r="B110" s="6" t="n"/>
      <c r="C110" s="19">
        <f>IF($B110="","",IFERROR(INDEX('Catálogo'!$B$2:$B$500,MATCH($B110,'Catálogo'!$A$2:$A$500,0)),"Clave no encontrada"))</f>
        <v/>
      </c>
      <c r="D110" s="6" t="n"/>
      <c r="E110" s="8" t="n"/>
      <c r="F110" s="7" t="n"/>
      <c r="G110" s="6" t="n"/>
      <c r="H110" s="10">
        <f>IF($N110&lt;&gt;1,"",IF(AND($I110&gt;0,ISNUMBER($F110)),$F110,$R110))</f>
        <v/>
      </c>
      <c r="I110" s="9">
        <f>IF($N110&lt;&gt;1,"",IF($D110="Salida",-ABS($E110),IF($D110="Entrada",ABS($E110),$E110)))</f>
        <v/>
      </c>
      <c r="J110" s="9">
        <f>IF($N110&lt;&gt;1,"",$Q110+$I110)</f>
        <v/>
      </c>
      <c r="K110" s="10">
        <f>IF($N110&lt;&gt;1,"",IF($I110&gt;0,IF($Q110&gt;0,($Q110*$R110+$I110*$H110)/($Q110+$I110),$H110),$R110))</f>
        <v/>
      </c>
      <c r="L110" s="10">
        <f>IF($N110&lt;&gt;1,"",ROUND($J110*$K110,2))</f>
        <v/>
      </c>
      <c r="N110" s="17">
        <f>IF(AND($B110&lt;&gt;"",ISNUMBER($E110),$D110&lt;&gt;""),1,0)</f>
        <v/>
      </c>
      <c r="O110" s="17">
        <f>IF($N110=1,COUNTIFS($B$2:$B110,$B110,$N$2:$N110,1),"")</f>
        <v/>
      </c>
      <c r="P110" s="17">
        <f>IF($N110=1,$B110&amp;"|"&amp;$O110,"")</f>
        <v/>
      </c>
      <c r="Q110" s="17">
        <f>IF($N110&lt;&gt;1,"",IF($O110=1,N(IFERROR(INDEX('Catálogo'!$F$2:$F$500,MATCH($B110,'Catálogo'!$A$2:$A$500,0)),0)),INDEX($J$1:$J$109,MATCH($B110&amp;"|"&amp;($O110-1),$P$1:$P$109,0))))</f>
        <v/>
      </c>
      <c r="R110" s="17">
        <f>IF($N110&lt;&gt;1,"",IF($O110=1,N(IFERROR(INDEX('Catálogo'!$E$2:$E$500,MATCH($B110,'Catálogo'!$A$2:$A$500,0)),0)),INDEX($K$1:$K$109,MATCH($B110&amp;"|"&amp;($O110-1),$P$1:$P$109,0))))</f>
        <v/>
      </c>
    </row>
    <row r="111" ht="18" customHeight="1">
      <c r="A111" s="18" t="n"/>
      <c r="B111" s="6" t="n"/>
      <c r="C111" s="19">
        <f>IF($B111="","",IFERROR(INDEX('Catálogo'!$B$2:$B$500,MATCH($B111,'Catálogo'!$A$2:$A$500,0)),"Clave no encontrada"))</f>
        <v/>
      </c>
      <c r="D111" s="6" t="n"/>
      <c r="E111" s="8" t="n"/>
      <c r="F111" s="7" t="n"/>
      <c r="G111" s="6" t="n"/>
      <c r="H111" s="10">
        <f>IF($N111&lt;&gt;1,"",IF(AND($I111&gt;0,ISNUMBER($F111)),$F111,$R111))</f>
        <v/>
      </c>
      <c r="I111" s="9">
        <f>IF($N111&lt;&gt;1,"",IF($D111="Salida",-ABS($E111),IF($D111="Entrada",ABS($E111),$E111)))</f>
        <v/>
      </c>
      <c r="J111" s="9">
        <f>IF($N111&lt;&gt;1,"",$Q111+$I111)</f>
        <v/>
      </c>
      <c r="K111" s="10">
        <f>IF($N111&lt;&gt;1,"",IF($I111&gt;0,IF($Q111&gt;0,($Q111*$R111+$I111*$H111)/($Q111+$I111),$H111),$R111))</f>
        <v/>
      </c>
      <c r="L111" s="10">
        <f>IF($N111&lt;&gt;1,"",ROUND($J111*$K111,2))</f>
        <v/>
      </c>
      <c r="N111" s="17">
        <f>IF(AND($B111&lt;&gt;"",ISNUMBER($E111),$D111&lt;&gt;""),1,0)</f>
        <v/>
      </c>
      <c r="O111" s="17">
        <f>IF($N111=1,COUNTIFS($B$2:$B111,$B111,$N$2:$N111,1),"")</f>
        <v/>
      </c>
      <c r="P111" s="17">
        <f>IF($N111=1,$B111&amp;"|"&amp;$O111,"")</f>
        <v/>
      </c>
      <c r="Q111" s="17">
        <f>IF($N111&lt;&gt;1,"",IF($O111=1,N(IFERROR(INDEX('Catálogo'!$F$2:$F$500,MATCH($B111,'Catálogo'!$A$2:$A$500,0)),0)),INDEX($J$1:$J$110,MATCH($B111&amp;"|"&amp;($O111-1),$P$1:$P$110,0))))</f>
        <v/>
      </c>
      <c r="R111" s="17">
        <f>IF($N111&lt;&gt;1,"",IF($O111=1,N(IFERROR(INDEX('Catálogo'!$E$2:$E$500,MATCH($B111,'Catálogo'!$A$2:$A$500,0)),0)),INDEX($K$1:$K$110,MATCH($B111&amp;"|"&amp;($O111-1),$P$1:$P$110,0))))</f>
        <v/>
      </c>
    </row>
    <row r="112" ht="18" customHeight="1">
      <c r="A112" s="18" t="n"/>
      <c r="B112" s="6" t="n"/>
      <c r="C112" s="19">
        <f>IF($B112="","",IFERROR(INDEX('Catálogo'!$B$2:$B$500,MATCH($B112,'Catálogo'!$A$2:$A$500,0)),"Clave no encontrada"))</f>
        <v/>
      </c>
      <c r="D112" s="6" t="n"/>
      <c r="E112" s="8" t="n"/>
      <c r="F112" s="7" t="n"/>
      <c r="G112" s="6" t="n"/>
      <c r="H112" s="10">
        <f>IF($N112&lt;&gt;1,"",IF(AND($I112&gt;0,ISNUMBER($F112)),$F112,$R112))</f>
        <v/>
      </c>
      <c r="I112" s="9">
        <f>IF($N112&lt;&gt;1,"",IF($D112="Salida",-ABS($E112),IF($D112="Entrada",ABS($E112),$E112)))</f>
        <v/>
      </c>
      <c r="J112" s="9">
        <f>IF($N112&lt;&gt;1,"",$Q112+$I112)</f>
        <v/>
      </c>
      <c r="K112" s="10">
        <f>IF($N112&lt;&gt;1,"",IF($I112&gt;0,IF($Q112&gt;0,($Q112*$R112+$I112*$H112)/($Q112+$I112),$H112),$R112))</f>
        <v/>
      </c>
      <c r="L112" s="10">
        <f>IF($N112&lt;&gt;1,"",ROUND($J112*$K112,2))</f>
        <v/>
      </c>
      <c r="N112" s="17">
        <f>IF(AND($B112&lt;&gt;"",ISNUMBER($E112),$D112&lt;&gt;""),1,0)</f>
        <v/>
      </c>
      <c r="O112" s="17">
        <f>IF($N112=1,COUNTIFS($B$2:$B112,$B112,$N$2:$N112,1),"")</f>
        <v/>
      </c>
      <c r="P112" s="17">
        <f>IF($N112=1,$B112&amp;"|"&amp;$O112,"")</f>
        <v/>
      </c>
      <c r="Q112" s="17">
        <f>IF($N112&lt;&gt;1,"",IF($O112=1,N(IFERROR(INDEX('Catálogo'!$F$2:$F$500,MATCH($B112,'Catálogo'!$A$2:$A$500,0)),0)),INDEX($J$1:$J$111,MATCH($B112&amp;"|"&amp;($O112-1),$P$1:$P$111,0))))</f>
        <v/>
      </c>
      <c r="R112" s="17">
        <f>IF($N112&lt;&gt;1,"",IF($O112=1,N(IFERROR(INDEX('Catálogo'!$E$2:$E$500,MATCH($B112,'Catálogo'!$A$2:$A$500,0)),0)),INDEX($K$1:$K$111,MATCH($B112&amp;"|"&amp;($O112-1),$P$1:$P$111,0))))</f>
        <v/>
      </c>
    </row>
    <row r="113" ht="18" customHeight="1">
      <c r="A113" s="18" t="n"/>
      <c r="B113" s="6" t="n"/>
      <c r="C113" s="19">
        <f>IF($B113="","",IFERROR(INDEX('Catálogo'!$B$2:$B$500,MATCH($B113,'Catálogo'!$A$2:$A$500,0)),"Clave no encontrada"))</f>
        <v/>
      </c>
      <c r="D113" s="6" t="n"/>
      <c r="E113" s="8" t="n"/>
      <c r="F113" s="7" t="n"/>
      <c r="G113" s="6" t="n"/>
      <c r="H113" s="10">
        <f>IF($N113&lt;&gt;1,"",IF(AND($I113&gt;0,ISNUMBER($F113)),$F113,$R113))</f>
        <v/>
      </c>
      <c r="I113" s="9">
        <f>IF($N113&lt;&gt;1,"",IF($D113="Salida",-ABS($E113),IF($D113="Entrada",ABS($E113),$E113)))</f>
        <v/>
      </c>
      <c r="J113" s="9">
        <f>IF($N113&lt;&gt;1,"",$Q113+$I113)</f>
        <v/>
      </c>
      <c r="K113" s="10">
        <f>IF($N113&lt;&gt;1,"",IF($I113&gt;0,IF($Q113&gt;0,($Q113*$R113+$I113*$H113)/($Q113+$I113),$H113),$R113))</f>
        <v/>
      </c>
      <c r="L113" s="10">
        <f>IF($N113&lt;&gt;1,"",ROUND($J113*$K113,2))</f>
        <v/>
      </c>
      <c r="N113" s="17">
        <f>IF(AND($B113&lt;&gt;"",ISNUMBER($E113),$D113&lt;&gt;""),1,0)</f>
        <v/>
      </c>
      <c r="O113" s="17">
        <f>IF($N113=1,COUNTIFS($B$2:$B113,$B113,$N$2:$N113,1),"")</f>
        <v/>
      </c>
      <c r="P113" s="17">
        <f>IF($N113=1,$B113&amp;"|"&amp;$O113,"")</f>
        <v/>
      </c>
      <c r="Q113" s="17">
        <f>IF($N113&lt;&gt;1,"",IF($O113=1,N(IFERROR(INDEX('Catálogo'!$F$2:$F$500,MATCH($B113,'Catálogo'!$A$2:$A$500,0)),0)),INDEX($J$1:$J$112,MATCH($B113&amp;"|"&amp;($O113-1),$P$1:$P$112,0))))</f>
        <v/>
      </c>
      <c r="R113" s="17">
        <f>IF($N113&lt;&gt;1,"",IF($O113=1,N(IFERROR(INDEX('Catálogo'!$E$2:$E$500,MATCH($B113,'Catálogo'!$A$2:$A$500,0)),0)),INDEX($K$1:$K$112,MATCH($B113&amp;"|"&amp;($O113-1),$P$1:$P$112,0))))</f>
        <v/>
      </c>
    </row>
    <row r="114" ht="18" customHeight="1">
      <c r="A114" s="18" t="n"/>
      <c r="B114" s="6" t="n"/>
      <c r="C114" s="19">
        <f>IF($B114="","",IFERROR(INDEX('Catálogo'!$B$2:$B$500,MATCH($B114,'Catálogo'!$A$2:$A$500,0)),"Clave no encontrada"))</f>
        <v/>
      </c>
      <c r="D114" s="6" t="n"/>
      <c r="E114" s="8" t="n"/>
      <c r="F114" s="7" t="n"/>
      <c r="G114" s="6" t="n"/>
      <c r="H114" s="10">
        <f>IF($N114&lt;&gt;1,"",IF(AND($I114&gt;0,ISNUMBER($F114)),$F114,$R114))</f>
        <v/>
      </c>
      <c r="I114" s="9">
        <f>IF($N114&lt;&gt;1,"",IF($D114="Salida",-ABS($E114),IF($D114="Entrada",ABS($E114),$E114)))</f>
        <v/>
      </c>
      <c r="J114" s="9">
        <f>IF($N114&lt;&gt;1,"",$Q114+$I114)</f>
        <v/>
      </c>
      <c r="K114" s="10">
        <f>IF($N114&lt;&gt;1,"",IF($I114&gt;0,IF($Q114&gt;0,($Q114*$R114+$I114*$H114)/($Q114+$I114),$H114),$R114))</f>
        <v/>
      </c>
      <c r="L114" s="10">
        <f>IF($N114&lt;&gt;1,"",ROUND($J114*$K114,2))</f>
        <v/>
      </c>
      <c r="N114" s="17">
        <f>IF(AND($B114&lt;&gt;"",ISNUMBER($E114),$D114&lt;&gt;""),1,0)</f>
        <v/>
      </c>
      <c r="O114" s="17">
        <f>IF($N114=1,COUNTIFS($B$2:$B114,$B114,$N$2:$N114,1),"")</f>
        <v/>
      </c>
      <c r="P114" s="17">
        <f>IF($N114=1,$B114&amp;"|"&amp;$O114,"")</f>
        <v/>
      </c>
      <c r="Q114" s="17">
        <f>IF($N114&lt;&gt;1,"",IF($O114=1,N(IFERROR(INDEX('Catálogo'!$F$2:$F$500,MATCH($B114,'Catálogo'!$A$2:$A$500,0)),0)),INDEX($J$1:$J$113,MATCH($B114&amp;"|"&amp;($O114-1),$P$1:$P$113,0))))</f>
        <v/>
      </c>
      <c r="R114" s="17">
        <f>IF($N114&lt;&gt;1,"",IF($O114=1,N(IFERROR(INDEX('Catálogo'!$E$2:$E$500,MATCH($B114,'Catálogo'!$A$2:$A$500,0)),0)),INDEX($K$1:$K$113,MATCH($B114&amp;"|"&amp;($O114-1),$P$1:$P$113,0))))</f>
        <v/>
      </c>
    </row>
    <row r="115" ht="18" customHeight="1">
      <c r="A115" s="18" t="n"/>
      <c r="B115" s="6" t="n"/>
      <c r="C115" s="19">
        <f>IF($B115="","",IFERROR(INDEX('Catálogo'!$B$2:$B$500,MATCH($B115,'Catálogo'!$A$2:$A$500,0)),"Clave no encontrada"))</f>
        <v/>
      </c>
      <c r="D115" s="6" t="n"/>
      <c r="E115" s="8" t="n"/>
      <c r="F115" s="7" t="n"/>
      <c r="G115" s="6" t="n"/>
      <c r="H115" s="10">
        <f>IF($N115&lt;&gt;1,"",IF(AND($I115&gt;0,ISNUMBER($F115)),$F115,$R115))</f>
        <v/>
      </c>
      <c r="I115" s="9">
        <f>IF($N115&lt;&gt;1,"",IF($D115="Salida",-ABS($E115),IF($D115="Entrada",ABS($E115),$E115)))</f>
        <v/>
      </c>
      <c r="J115" s="9">
        <f>IF($N115&lt;&gt;1,"",$Q115+$I115)</f>
        <v/>
      </c>
      <c r="K115" s="10">
        <f>IF($N115&lt;&gt;1,"",IF($I115&gt;0,IF($Q115&gt;0,($Q115*$R115+$I115*$H115)/($Q115+$I115),$H115),$R115))</f>
        <v/>
      </c>
      <c r="L115" s="10">
        <f>IF($N115&lt;&gt;1,"",ROUND($J115*$K115,2))</f>
        <v/>
      </c>
      <c r="N115" s="17">
        <f>IF(AND($B115&lt;&gt;"",ISNUMBER($E115),$D115&lt;&gt;""),1,0)</f>
        <v/>
      </c>
      <c r="O115" s="17">
        <f>IF($N115=1,COUNTIFS($B$2:$B115,$B115,$N$2:$N115,1),"")</f>
        <v/>
      </c>
      <c r="P115" s="17">
        <f>IF($N115=1,$B115&amp;"|"&amp;$O115,"")</f>
        <v/>
      </c>
      <c r="Q115" s="17">
        <f>IF($N115&lt;&gt;1,"",IF($O115=1,N(IFERROR(INDEX('Catálogo'!$F$2:$F$500,MATCH($B115,'Catálogo'!$A$2:$A$500,0)),0)),INDEX($J$1:$J$114,MATCH($B115&amp;"|"&amp;($O115-1),$P$1:$P$114,0))))</f>
        <v/>
      </c>
      <c r="R115" s="17">
        <f>IF($N115&lt;&gt;1,"",IF($O115=1,N(IFERROR(INDEX('Catálogo'!$E$2:$E$500,MATCH($B115,'Catálogo'!$A$2:$A$500,0)),0)),INDEX($K$1:$K$114,MATCH($B115&amp;"|"&amp;($O115-1),$P$1:$P$114,0))))</f>
        <v/>
      </c>
    </row>
    <row r="116" ht="18" customHeight="1">
      <c r="A116" s="18" t="n"/>
      <c r="B116" s="6" t="n"/>
      <c r="C116" s="19">
        <f>IF($B116="","",IFERROR(INDEX('Catálogo'!$B$2:$B$500,MATCH($B116,'Catálogo'!$A$2:$A$500,0)),"Clave no encontrada"))</f>
        <v/>
      </c>
      <c r="D116" s="6" t="n"/>
      <c r="E116" s="8" t="n"/>
      <c r="F116" s="7" t="n"/>
      <c r="G116" s="6" t="n"/>
      <c r="H116" s="10">
        <f>IF($N116&lt;&gt;1,"",IF(AND($I116&gt;0,ISNUMBER($F116)),$F116,$R116))</f>
        <v/>
      </c>
      <c r="I116" s="9">
        <f>IF($N116&lt;&gt;1,"",IF($D116="Salida",-ABS($E116),IF($D116="Entrada",ABS($E116),$E116)))</f>
        <v/>
      </c>
      <c r="J116" s="9">
        <f>IF($N116&lt;&gt;1,"",$Q116+$I116)</f>
        <v/>
      </c>
      <c r="K116" s="10">
        <f>IF($N116&lt;&gt;1,"",IF($I116&gt;0,IF($Q116&gt;0,($Q116*$R116+$I116*$H116)/($Q116+$I116),$H116),$R116))</f>
        <v/>
      </c>
      <c r="L116" s="10">
        <f>IF($N116&lt;&gt;1,"",ROUND($J116*$K116,2))</f>
        <v/>
      </c>
      <c r="N116" s="17">
        <f>IF(AND($B116&lt;&gt;"",ISNUMBER($E116),$D116&lt;&gt;""),1,0)</f>
        <v/>
      </c>
      <c r="O116" s="17">
        <f>IF($N116=1,COUNTIFS($B$2:$B116,$B116,$N$2:$N116,1),"")</f>
        <v/>
      </c>
      <c r="P116" s="17">
        <f>IF($N116=1,$B116&amp;"|"&amp;$O116,"")</f>
        <v/>
      </c>
      <c r="Q116" s="17">
        <f>IF($N116&lt;&gt;1,"",IF($O116=1,N(IFERROR(INDEX('Catálogo'!$F$2:$F$500,MATCH($B116,'Catálogo'!$A$2:$A$500,0)),0)),INDEX($J$1:$J$115,MATCH($B116&amp;"|"&amp;($O116-1),$P$1:$P$115,0))))</f>
        <v/>
      </c>
      <c r="R116" s="17">
        <f>IF($N116&lt;&gt;1,"",IF($O116=1,N(IFERROR(INDEX('Catálogo'!$E$2:$E$500,MATCH($B116,'Catálogo'!$A$2:$A$500,0)),0)),INDEX($K$1:$K$115,MATCH($B116&amp;"|"&amp;($O116-1),$P$1:$P$115,0))))</f>
        <v/>
      </c>
    </row>
    <row r="117" ht="18" customHeight="1">
      <c r="A117" s="18" t="n"/>
      <c r="B117" s="6" t="n"/>
      <c r="C117" s="19">
        <f>IF($B117="","",IFERROR(INDEX('Catálogo'!$B$2:$B$500,MATCH($B117,'Catálogo'!$A$2:$A$500,0)),"Clave no encontrada"))</f>
        <v/>
      </c>
      <c r="D117" s="6" t="n"/>
      <c r="E117" s="8" t="n"/>
      <c r="F117" s="7" t="n"/>
      <c r="G117" s="6" t="n"/>
      <c r="H117" s="10">
        <f>IF($N117&lt;&gt;1,"",IF(AND($I117&gt;0,ISNUMBER($F117)),$F117,$R117))</f>
        <v/>
      </c>
      <c r="I117" s="9">
        <f>IF($N117&lt;&gt;1,"",IF($D117="Salida",-ABS($E117),IF($D117="Entrada",ABS($E117),$E117)))</f>
        <v/>
      </c>
      <c r="J117" s="9">
        <f>IF($N117&lt;&gt;1,"",$Q117+$I117)</f>
        <v/>
      </c>
      <c r="K117" s="10">
        <f>IF($N117&lt;&gt;1,"",IF($I117&gt;0,IF($Q117&gt;0,($Q117*$R117+$I117*$H117)/($Q117+$I117),$H117),$R117))</f>
        <v/>
      </c>
      <c r="L117" s="10">
        <f>IF($N117&lt;&gt;1,"",ROUND($J117*$K117,2))</f>
        <v/>
      </c>
      <c r="N117" s="17">
        <f>IF(AND($B117&lt;&gt;"",ISNUMBER($E117),$D117&lt;&gt;""),1,0)</f>
        <v/>
      </c>
      <c r="O117" s="17">
        <f>IF($N117=1,COUNTIFS($B$2:$B117,$B117,$N$2:$N117,1),"")</f>
        <v/>
      </c>
      <c r="P117" s="17">
        <f>IF($N117=1,$B117&amp;"|"&amp;$O117,"")</f>
        <v/>
      </c>
      <c r="Q117" s="17">
        <f>IF($N117&lt;&gt;1,"",IF($O117=1,N(IFERROR(INDEX('Catálogo'!$F$2:$F$500,MATCH($B117,'Catálogo'!$A$2:$A$500,0)),0)),INDEX($J$1:$J$116,MATCH($B117&amp;"|"&amp;($O117-1),$P$1:$P$116,0))))</f>
        <v/>
      </c>
      <c r="R117" s="17">
        <f>IF($N117&lt;&gt;1,"",IF($O117=1,N(IFERROR(INDEX('Catálogo'!$E$2:$E$500,MATCH($B117,'Catálogo'!$A$2:$A$500,0)),0)),INDEX($K$1:$K$116,MATCH($B117&amp;"|"&amp;($O117-1),$P$1:$P$116,0))))</f>
        <v/>
      </c>
    </row>
    <row r="118" ht="18" customHeight="1">
      <c r="A118" s="18" t="n"/>
      <c r="B118" s="6" t="n"/>
      <c r="C118" s="19">
        <f>IF($B118="","",IFERROR(INDEX('Catálogo'!$B$2:$B$500,MATCH($B118,'Catálogo'!$A$2:$A$500,0)),"Clave no encontrada"))</f>
        <v/>
      </c>
      <c r="D118" s="6" t="n"/>
      <c r="E118" s="8" t="n"/>
      <c r="F118" s="7" t="n"/>
      <c r="G118" s="6" t="n"/>
      <c r="H118" s="10">
        <f>IF($N118&lt;&gt;1,"",IF(AND($I118&gt;0,ISNUMBER($F118)),$F118,$R118))</f>
        <v/>
      </c>
      <c r="I118" s="9">
        <f>IF($N118&lt;&gt;1,"",IF($D118="Salida",-ABS($E118),IF($D118="Entrada",ABS($E118),$E118)))</f>
        <v/>
      </c>
      <c r="J118" s="9">
        <f>IF($N118&lt;&gt;1,"",$Q118+$I118)</f>
        <v/>
      </c>
      <c r="K118" s="10">
        <f>IF($N118&lt;&gt;1,"",IF($I118&gt;0,IF($Q118&gt;0,($Q118*$R118+$I118*$H118)/($Q118+$I118),$H118),$R118))</f>
        <v/>
      </c>
      <c r="L118" s="10">
        <f>IF($N118&lt;&gt;1,"",ROUND($J118*$K118,2))</f>
        <v/>
      </c>
      <c r="N118" s="17">
        <f>IF(AND($B118&lt;&gt;"",ISNUMBER($E118),$D118&lt;&gt;""),1,0)</f>
        <v/>
      </c>
      <c r="O118" s="17">
        <f>IF($N118=1,COUNTIFS($B$2:$B118,$B118,$N$2:$N118,1),"")</f>
        <v/>
      </c>
      <c r="P118" s="17">
        <f>IF($N118=1,$B118&amp;"|"&amp;$O118,"")</f>
        <v/>
      </c>
      <c r="Q118" s="17">
        <f>IF($N118&lt;&gt;1,"",IF($O118=1,N(IFERROR(INDEX('Catálogo'!$F$2:$F$500,MATCH($B118,'Catálogo'!$A$2:$A$500,0)),0)),INDEX($J$1:$J$117,MATCH($B118&amp;"|"&amp;($O118-1),$P$1:$P$117,0))))</f>
        <v/>
      </c>
      <c r="R118" s="17">
        <f>IF($N118&lt;&gt;1,"",IF($O118=1,N(IFERROR(INDEX('Catálogo'!$E$2:$E$500,MATCH($B118,'Catálogo'!$A$2:$A$500,0)),0)),INDEX($K$1:$K$117,MATCH($B118&amp;"|"&amp;($O118-1),$P$1:$P$117,0))))</f>
        <v/>
      </c>
    </row>
    <row r="119" ht="18" customHeight="1">
      <c r="A119" s="18" t="n"/>
      <c r="B119" s="6" t="n"/>
      <c r="C119" s="19">
        <f>IF($B119="","",IFERROR(INDEX('Catálogo'!$B$2:$B$500,MATCH($B119,'Catálogo'!$A$2:$A$500,0)),"Clave no encontrada"))</f>
        <v/>
      </c>
      <c r="D119" s="6" t="n"/>
      <c r="E119" s="8" t="n"/>
      <c r="F119" s="7" t="n"/>
      <c r="G119" s="6" t="n"/>
      <c r="H119" s="10">
        <f>IF($N119&lt;&gt;1,"",IF(AND($I119&gt;0,ISNUMBER($F119)),$F119,$R119))</f>
        <v/>
      </c>
      <c r="I119" s="9">
        <f>IF($N119&lt;&gt;1,"",IF($D119="Salida",-ABS($E119),IF($D119="Entrada",ABS($E119),$E119)))</f>
        <v/>
      </c>
      <c r="J119" s="9">
        <f>IF($N119&lt;&gt;1,"",$Q119+$I119)</f>
        <v/>
      </c>
      <c r="K119" s="10">
        <f>IF($N119&lt;&gt;1,"",IF($I119&gt;0,IF($Q119&gt;0,($Q119*$R119+$I119*$H119)/($Q119+$I119),$H119),$R119))</f>
        <v/>
      </c>
      <c r="L119" s="10">
        <f>IF($N119&lt;&gt;1,"",ROUND($J119*$K119,2))</f>
        <v/>
      </c>
      <c r="N119" s="17">
        <f>IF(AND($B119&lt;&gt;"",ISNUMBER($E119),$D119&lt;&gt;""),1,0)</f>
        <v/>
      </c>
      <c r="O119" s="17">
        <f>IF($N119=1,COUNTIFS($B$2:$B119,$B119,$N$2:$N119,1),"")</f>
        <v/>
      </c>
      <c r="P119" s="17">
        <f>IF($N119=1,$B119&amp;"|"&amp;$O119,"")</f>
        <v/>
      </c>
      <c r="Q119" s="17">
        <f>IF($N119&lt;&gt;1,"",IF($O119=1,N(IFERROR(INDEX('Catálogo'!$F$2:$F$500,MATCH($B119,'Catálogo'!$A$2:$A$500,0)),0)),INDEX($J$1:$J$118,MATCH($B119&amp;"|"&amp;($O119-1),$P$1:$P$118,0))))</f>
        <v/>
      </c>
      <c r="R119" s="17">
        <f>IF($N119&lt;&gt;1,"",IF($O119=1,N(IFERROR(INDEX('Catálogo'!$E$2:$E$500,MATCH($B119,'Catálogo'!$A$2:$A$500,0)),0)),INDEX($K$1:$K$118,MATCH($B119&amp;"|"&amp;($O119-1),$P$1:$P$118,0))))</f>
        <v/>
      </c>
    </row>
    <row r="120" ht="18" customHeight="1">
      <c r="A120" s="18" t="n"/>
      <c r="B120" s="6" t="n"/>
      <c r="C120" s="19">
        <f>IF($B120="","",IFERROR(INDEX('Catálogo'!$B$2:$B$500,MATCH($B120,'Catálogo'!$A$2:$A$500,0)),"Clave no encontrada"))</f>
        <v/>
      </c>
      <c r="D120" s="6" t="n"/>
      <c r="E120" s="8" t="n"/>
      <c r="F120" s="7" t="n"/>
      <c r="G120" s="6" t="n"/>
      <c r="H120" s="10">
        <f>IF($N120&lt;&gt;1,"",IF(AND($I120&gt;0,ISNUMBER($F120)),$F120,$R120))</f>
        <v/>
      </c>
      <c r="I120" s="9">
        <f>IF($N120&lt;&gt;1,"",IF($D120="Salida",-ABS($E120),IF($D120="Entrada",ABS($E120),$E120)))</f>
        <v/>
      </c>
      <c r="J120" s="9">
        <f>IF($N120&lt;&gt;1,"",$Q120+$I120)</f>
        <v/>
      </c>
      <c r="K120" s="10">
        <f>IF($N120&lt;&gt;1,"",IF($I120&gt;0,IF($Q120&gt;0,($Q120*$R120+$I120*$H120)/($Q120+$I120),$H120),$R120))</f>
        <v/>
      </c>
      <c r="L120" s="10">
        <f>IF($N120&lt;&gt;1,"",ROUND($J120*$K120,2))</f>
        <v/>
      </c>
      <c r="N120" s="17">
        <f>IF(AND($B120&lt;&gt;"",ISNUMBER($E120),$D120&lt;&gt;""),1,0)</f>
        <v/>
      </c>
      <c r="O120" s="17">
        <f>IF($N120=1,COUNTIFS($B$2:$B120,$B120,$N$2:$N120,1),"")</f>
        <v/>
      </c>
      <c r="P120" s="17">
        <f>IF($N120=1,$B120&amp;"|"&amp;$O120,"")</f>
        <v/>
      </c>
      <c r="Q120" s="17">
        <f>IF($N120&lt;&gt;1,"",IF($O120=1,N(IFERROR(INDEX('Catálogo'!$F$2:$F$500,MATCH($B120,'Catálogo'!$A$2:$A$500,0)),0)),INDEX($J$1:$J$119,MATCH($B120&amp;"|"&amp;($O120-1),$P$1:$P$119,0))))</f>
        <v/>
      </c>
      <c r="R120" s="17">
        <f>IF($N120&lt;&gt;1,"",IF($O120=1,N(IFERROR(INDEX('Catálogo'!$E$2:$E$500,MATCH($B120,'Catálogo'!$A$2:$A$500,0)),0)),INDEX($K$1:$K$119,MATCH($B120&amp;"|"&amp;($O120-1),$P$1:$P$119,0))))</f>
        <v/>
      </c>
    </row>
    <row r="121" ht="18" customHeight="1">
      <c r="A121" s="18" t="n"/>
      <c r="B121" s="6" t="n"/>
      <c r="C121" s="19">
        <f>IF($B121="","",IFERROR(INDEX('Catálogo'!$B$2:$B$500,MATCH($B121,'Catálogo'!$A$2:$A$500,0)),"Clave no encontrada"))</f>
        <v/>
      </c>
      <c r="D121" s="6" t="n"/>
      <c r="E121" s="8" t="n"/>
      <c r="F121" s="7" t="n"/>
      <c r="G121" s="6" t="n"/>
      <c r="H121" s="10">
        <f>IF($N121&lt;&gt;1,"",IF(AND($I121&gt;0,ISNUMBER($F121)),$F121,$R121))</f>
        <v/>
      </c>
      <c r="I121" s="9">
        <f>IF($N121&lt;&gt;1,"",IF($D121="Salida",-ABS($E121),IF($D121="Entrada",ABS($E121),$E121)))</f>
        <v/>
      </c>
      <c r="J121" s="9">
        <f>IF($N121&lt;&gt;1,"",$Q121+$I121)</f>
        <v/>
      </c>
      <c r="K121" s="10">
        <f>IF($N121&lt;&gt;1,"",IF($I121&gt;0,IF($Q121&gt;0,($Q121*$R121+$I121*$H121)/($Q121+$I121),$H121),$R121))</f>
        <v/>
      </c>
      <c r="L121" s="10">
        <f>IF($N121&lt;&gt;1,"",ROUND($J121*$K121,2))</f>
        <v/>
      </c>
      <c r="N121" s="17">
        <f>IF(AND($B121&lt;&gt;"",ISNUMBER($E121),$D121&lt;&gt;""),1,0)</f>
        <v/>
      </c>
      <c r="O121" s="17">
        <f>IF($N121=1,COUNTIFS($B$2:$B121,$B121,$N$2:$N121,1),"")</f>
        <v/>
      </c>
      <c r="P121" s="17">
        <f>IF($N121=1,$B121&amp;"|"&amp;$O121,"")</f>
        <v/>
      </c>
      <c r="Q121" s="17">
        <f>IF($N121&lt;&gt;1,"",IF($O121=1,N(IFERROR(INDEX('Catálogo'!$F$2:$F$500,MATCH($B121,'Catálogo'!$A$2:$A$500,0)),0)),INDEX($J$1:$J$120,MATCH($B121&amp;"|"&amp;($O121-1),$P$1:$P$120,0))))</f>
        <v/>
      </c>
      <c r="R121" s="17">
        <f>IF($N121&lt;&gt;1,"",IF($O121=1,N(IFERROR(INDEX('Catálogo'!$E$2:$E$500,MATCH($B121,'Catálogo'!$A$2:$A$500,0)),0)),INDEX($K$1:$K$120,MATCH($B121&amp;"|"&amp;($O121-1),$P$1:$P$120,0))))</f>
        <v/>
      </c>
    </row>
    <row r="122" ht="18" customHeight="1">
      <c r="A122" s="18" t="n"/>
      <c r="B122" s="6" t="n"/>
      <c r="C122" s="19">
        <f>IF($B122="","",IFERROR(INDEX('Catálogo'!$B$2:$B$500,MATCH($B122,'Catálogo'!$A$2:$A$500,0)),"Clave no encontrada"))</f>
        <v/>
      </c>
      <c r="D122" s="6" t="n"/>
      <c r="E122" s="8" t="n"/>
      <c r="F122" s="7" t="n"/>
      <c r="G122" s="6" t="n"/>
      <c r="H122" s="10">
        <f>IF($N122&lt;&gt;1,"",IF(AND($I122&gt;0,ISNUMBER($F122)),$F122,$R122))</f>
        <v/>
      </c>
      <c r="I122" s="9">
        <f>IF($N122&lt;&gt;1,"",IF($D122="Salida",-ABS($E122),IF($D122="Entrada",ABS($E122),$E122)))</f>
        <v/>
      </c>
      <c r="J122" s="9">
        <f>IF($N122&lt;&gt;1,"",$Q122+$I122)</f>
        <v/>
      </c>
      <c r="K122" s="10">
        <f>IF($N122&lt;&gt;1,"",IF($I122&gt;0,IF($Q122&gt;0,($Q122*$R122+$I122*$H122)/($Q122+$I122),$H122),$R122))</f>
        <v/>
      </c>
      <c r="L122" s="10">
        <f>IF($N122&lt;&gt;1,"",ROUND($J122*$K122,2))</f>
        <v/>
      </c>
      <c r="N122" s="17">
        <f>IF(AND($B122&lt;&gt;"",ISNUMBER($E122),$D122&lt;&gt;""),1,0)</f>
        <v/>
      </c>
      <c r="O122" s="17">
        <f>IF($N122=1,COUNTIFS($B$2:$B122,$B122,$N$2:$N122,1),"")</f>
        <v/>
      </c>
      <c r="P122" s="17">
        <f>IF($N122=1,$B122&amp;"|"&amp;$O122,"")</f>
        <v/>
      </c>
      <c r="Q122" s="17">
        <f>IF($N122&lt;&gt;1,"",IF($O122=1,N(IFERROR(INDEX('Catálogo'!$F$2:$F$500,MATCH($B122,'Catálogo'!$A$2:$A$500,0)),0)),INDEX($J$1:$J$121,MATCH($B122&amp;"|"&amp;($O122-1),$P$1:$P$121,0))))</f>
        <v/>
      </c>
      <c r="R122" s="17">
        <f>IF($N122&lt;&gt;1,"",IF($O122=1,N(IFERROR(INDEX('Catálogo'!$E$2:$E$500,MATCH($B122,'Catálogo'!$A$2:$A$500,0)),0)),INDEX($K$1:$K$121,MATCH($B122&amp;"|"&amp;($O122-1),$P$1:$P$121,0))))</f>
        <v/>
      </c>
    </row>
    <row r="123" ht="18" customHeight="1">
      <c r="A123" s="18" t="n"/>
      <c r="B123" s="6" t="n"/>
      <c r="C123" s="19">
        <f>IF($B123="","",IFERROR(INDEX('Catálogo'!$B$2:$B$500,MATCH($B123,'Catálogo'!$A$2:$A$500,0)),"Clave no encontrada"))</f>
        <v/>
      </c>
      <c r="D123" s="6" t="n"/>
      <c r="E123" s="8" t="n"/>
      <c r="F123" s="7" t="n"/>
      <c r="G123" s="6" t="n"/>
      <c r="H123" s="10">
        <f>IF($N123&lt;&gt;1,"",IF(AND($I123&gt;0,ISNUMBER($F123)),$F123,$R123))</f>
        <v/>
      </c>
      <c r="I123" s="9">
        <f>IF($N123&lt;&gt;1,"",IF($D123="Salida",-ABS($E123),IF($D123="Entrada",ABS($E123),$E123)))</f>
        <v/>
      </c>
      <c r="J123" s="9">
        <f>IF($N123&lt;&gt;1,"",$Q123+$I123)</f>
        <v/>
      </c>
      <c r="K123" s="10">
        <f>IF($N123&lt;&gt;1,"",IF($I123&gt;0,IF($Q123&gt;0,($Q123*$R123+$I123*$H123)/($Q123+$I123),$H123),$R123))</f>
        <v/>
      </c>
      <c r="L123" s="10">
        <f>IF($N123&lt;&gt;1,"",ROUND($J123*$K123,2))</f>
        <v/>
      </c>
      <c r="N123" s="17">
        <f>IF(AND($B123&lt;&gt;"",ISNUMBER($E123),$D123&lt;&gt;""),1,0)</f>
        <v/>
      </c>
      <c r="O123" s="17">
        <f>IF($N123=1,COUNTIFS($B$2:$B123,$B123,$N$2:$N123,1),"")</f>
        <v/>
      </c>
      <c r="P123" s="17">
        <f>IF($N123=1,$B123&amp;"|"&amp;$O123,"")</f>
        <v/>
      </c>
      <c r="Q123" s="17">
        <f>IF($N123&lt;&gt;1,"",IF($O123=1,N(IFERROR(INDEX('Catálogo'!$F$2:$F$500,MATCH($B123,'Catálogo'!$A$2:$A$500,0)),0)),INDEX($J$1:$J$122,MATCH($B123&amp;"|"&amp;($O123-1),$P$1:$P$122,0))))</f>
        <v/>
      </c>
      <c r="R123" s="17">
        <f>IF($N123&lt;&gt;1,"",IF($O123=1,N(IFERROR(INDEX('Catálogo'!$E$2:$E$500,MATCH($B123,'Catálogo'!$A$2:$A$500,0)),0)),INDEX($K$1:$K$122,MATCH($B123&amp;"|"&amp;($O123-1),$P$1:$P$122,0))))</f>
        <v/>
      </c>
    </row>
    <row r="124" ht="18" customHeight="1">
      <c r="A124" s="18" t="n"/>
      <c r="B124" s="6" t="n"/>
      <c r="C124" s="19">
        <f>IF($B124="","",IFERROR(INDEX('Catálogo'!$B$2:$B$500,MATCH($B124,'Catálogo'!$A$2:$A$500,0)),"Clave no encontrada"))</f>
        <v/>
      </c>
      <c r="D124" s="6" t="n"/>
      <c r="E124" s="8" t="n"/>
      <c r="F124" s="7" t="n"/>
      <c r="G124" s="6" t="n"/>
      <c r="H124" s="10">
        <f>IF($N124&lt;&gt;1,"",IF(AND($I124&gt;0,ISNUMBER($F124)),$F124,$R124))</f>
        <v/>
      </c>
      <c r="I124" s="9">
        <f>IF($N124&lt;&gt;1,"",IF($D124="Salida",-ABS($E124),IF($D124="Entrada",ABS($E124),$E124)))</f>
        <v/>
      </c>
      <c r="J124" s="9">
        <f>IF($N124&lt;&gt;1,"",$Q124+$I124)</f>
        <v/>
      </c>
      <c r="K124" s="10">
        <f>IF($N124&lt;&gt;1,"",IF($I124&gt;0,IF($Q124&gt;0,($Q124*$R124+$I124*$H124)/($Q124+$I124),$H124),$R124))</f>
        <v/>
      </c>
      <c r="L124" s="10">
        <f>IF($N124&lt;&gt;1,"",ROUND($J124*$K124,2))</f>
        <v/>
      </c>
      <c r="N124" s="17">
        <f>IF(AND($B124&lt;&gt;"",ISNUMBER($E124),$D124&lt;&gt;""),1,0)</f>
        <v/>
      </c>
      <c r="O124" s="17">
        <f>IF($N124=1,COUNTIFS($B$2:$B124,$B124,$N$2:$N124,1),"")</f>
        <v/>
      </c>
      <c r="P124" s="17">
        <f>IF($N124=1,$B124&amp;"|"&amp;$O124,"")</f>
        <v/>
      </c>
      <c r="Q124" s="17">
        <f>IF($N124&lt;&gt;1,"",IF($O124=1,N(IFERROR(INDEX('Catálogo'!$F$2:$F$500,MATCH($B124,'Catálogo'!$A$2:$A$500,0)),0)),INDEX($J$1:$J$123,MATCH($B124&amp;"|"&amp;($O124-1),$P$1:$P$123,0))))</f>
        <v/>
      </c>
      <c r="R124" s="17">
        <f>IF($N124&lt;&gt;1,"",IF($O124=1,N(IFERROR(INDEX('Catálogo'!$E$2:$E$500,MATCH($B124,'Catálogo'!$A$2:$A$500,0)),0)),INDEX($K$1:$K$123,MATCH($B124&amp;"|"&amp;($O124-1),$P$1:$P$123,0))))</f>
        <v/>
      </c>
    </row>
    <row r="125" ht="18" customHeight="1">
      <c r="A125" s="18" t="n"/>
      <c r="B125" s="6" t="n"/>
      <c r="C125" s="19">
        <f>IF($B125="","",IFERROR(INDEX('Catálogo'!$B$2:$B$500,MATCH($B125,'Catálogo'!$A$2:$A$500,0)),"Clave no encontrada"))</f>
        <v/>
      </c>
      <c r="D125" s="6" t="n"/>
      <c r="E125" s="8" t="n"/>
      <c r="F125" s="7" t="n"/>
      <c r="G125" s="6" t="n"/>
      <c r="H125" s="10">
        <f>IF($N125&lt;&gt;1,"",IF(AND($I125&gt;0,ISNUMBER($F125)),$F125,$R125))</f>
        <v/>
      </c>
      <c r="I125" s="9">
        <f>IF($N125&lt;&gt;1,"",IF($D125="Salida",-ABS($E125),IF($D125="Entrada",ABS($E125),$E125)))</f>
        <v/>
      </c>
      <c r="J125" s="9">
        <f>IF($N125&lt;&gt;1,"",$Q125+$I125)</f>
        <v/>
      </c>
      <c r="K125" s="10">
        <f>IF($N125&lt;&gt;1,"",IF($I125&gt;0,IF($Q125&gt;0,($Q125*$R125+$I125*$H125)/($Q125+$I125),$H125),$R125))</f>
        <v/>
      </c>
      <c r="L125" s="10">
        <f>IF($N125&lt;&gt;1,"",ROUND($J125*$K125,2))</f>
        <v/>
      </c>
      <c r="N125" s="17">
        <f>IF(AND($B125&lt;&gt;"",ISNUMBER($E125),$D125&lt;&gt;""),1,0)</f>
        <v/>
      </c>
      <c r="O125" s="17">
        <f>IF($N125=1,COUNTIFS($B$2:$B125,$B125,$N$2:$N125,1),"")</f>
        <v/>
      </c>
      <c r="P125" s="17">
        <f>IF($N125=1,$B125&amp;"|"&amp;$O125,"")</f>
        <v/>
      </c>
      <c r="Q125" s="17">
        <f>IF($N125&lt;&gt;1,"",IF($O125=1,N(IFERROR(INDEX('Catálogo'!$F$2:$F$500,MATCH($B125,'Catálogo'!$A$2:$A$500,0)),0)),INDEX($J$1:$J$124,MATCH($B125&amp;"|"&amp;($O125-1),$P$1:$P$124,0))))</f>
        <v/>
      </c>
      <c r="R125" s="17">
        <f>IF($N125&lt;&gt;1,"",IF($O125=1,N(IFERROR(INDEX('Catálogo'!$E$2:$E$500,MATCH($B125,'Catálogo'!$A$2:$A$500,0)),0)),INDEX($K$1:$K$124,MATCH($B125&amp;"|"&amp;($O125-1),$P$1:$P$124,0))))</f>
        <v/>
      </c>
    </row>
    <row r="126" ht="18" customHeight="1">
      <c r="A126" s="18" t="n"/>
      <c r="B126" s="6" t="n"/>
      <c r="C126" s="19">
        <f>IF($B126="","",IFERROR(INDEX('Catálogo'!$B$2:$B$500,MATCH($B126,'Catálogo'!$A$2:$A$500,0)),"Clave no encontrada"))</f>
        <v/>
      </c>
      <c r="D126" s="6" t="n"/>
      <c r="E126" s="8" t="n"/>
      <c r="F126" s="7" t="n"/>
      <c r="G126" s="6" t="n"/>
      <c r="H126" s="10">
        <f>IF($N126&lt;&gt;1,"",IF(AND($I126&gt;0,ISNUMBER($F126)),$F126,$R126))</f>
        <v/>
      </c>
      <c r="I126" s="9">
        <f>IF($N126&lt;&gt;1,"",IF($D126="Salida",-ABS($E126),IF($D126="Entrada",ABS($E126),$E126)))</f>
        <v/>
      </c>
      <c r="J126" s="9">
        <f>IF($N126&lt;&gt;1,"",$Q126+$I126)</f>
        <v/>
      </c>
      <c r="K126" s="10">
        <f>IF($N126&lt;&gt;1,"",IF($I126&gt;0,IF($Q126&gt;0,($Q126*$R126+$I126*$H126)/($Q126+$I126),$H126),$R126))</f>
        <v/>
      </c>
      <c r="L126" s="10">
        <f>IF($N126&lt;&gt;1,"",ROUND($J126*$K126,2))</f>
        <v/>
      </c>
      <c r="N126" s="17">
        <f>IF(AND($B126&lt;&gt;"",ISNUMBER($E126),$D126&lt;&gt;""),1,0)</f>
        <v/>
      </c>
      <c r="O126" s="17">
        <f>IF($N126=1,COUNTIFS($B$2:$B126,$B126,$N$2:$N126,1),"")</f>
        <v/>
      </c>
      <c r="P126" s="17">
        <f>IF($N126=1,$B126&amp;"|"&amp;$O126,"")</f>
        <v/>
      </c>
      <c r="Q126" s="17">
        <f>IF($N126&lt;&gt;1,"",IF($O126=1,N(IFERROR(INDEX('Catálogo'!$F$2:$F$500,MATCH($B126,'Catálogo'!$A$2:$A$500,0)),0)),INDEX($J$1:$J$125,MATCH($B126&amp;"|"&amp;($O126-1),$P$1:$P$125,0))))</f>
        <v/>
      </c>
      <c r="R126" s="17">
        <f>IF($N126&lt;&gt;1,"",IF($O126=1,N(IFERROR(INDEX('Catálogo'!$E$2:$E$500,MATCH($B126,'Catálogo'!$A$2:$A$500,0)),0)),INDEX($K$1:$K$125,MATCH($B126&amp;"|"&amp;($O126-1),$P$1:$P$125,0))))</f>
        <v/>
      </c>
    </row>
    <row r="127" ht="18" customHeight="1">
      <c r="A127" s="18" t="n"/>
      <c r="B127" s="6" t="n"/>
      <c r="C127" s="19">
        <f>IF($B127="","",IFERROR(INDEX('Catálogo'!$B$2:$B$500,MATCH($B127,'Catálogo'!$A$2:$A$500,0)),"Clave no encontrada"))</f>
        <v/>
      </c>
      <c r="D127" s="6" t="n"/>
      <c r="E127" s="8" t="n"/>
      <c r="F127" s="7" t="n"/>
      <c r="G127" s="6" t="n"/>
      <c r="H127" s="10">
        <f>IF($N127&lt;&gt;1,"",IF(AND($I127&gt;0,ISNUMBER($F127)),$F127,$R127))</f>
        <v/>
      </c>
      <c r="I127" s="9">
        <f>IF($N127&lt;&gt;1,"",IF($D127="Salida",-ABS($E127),IF($D127="Entrada",ABS($E127),$E127)))</f>
        <v/>
      </c>
      <c r="J127" s="9">
        <f>IF($N127&lt;&gt;1,"",$Q127+$I127)</f>
        <v/>
      </c>
      <c r="K127" s="10">
        <f>IF($N127&lt;&gt;1,"",IF($I127&gt;0,IF($Q127&gt;0,($Q127*$R127+$I127*$H127)/($Q127+$I127),$H127),$R127))</f>
        <v/>
      </c>
      <c r="L127" s="10">
        <f>IF($N127&lt;&gt;1,"",ROUND($J127*$K127,2))</f>
        <v/>
      </c>
      <c r="N127" s="17">
        <f>IF(AND($B127&lt;&gt;"",ISNUMBER($E127),$D127&lt;&gt;""),1,0)</f>
        <v/>
      </c>
      <c r="O127" s="17">
        <f>IF($N127=1,COUNTIFS($B$2:$B127,$B127,$N$2:$N127,1),"")</f>
        <v/>
      </c>
      <c r="P127" s="17">
        <f>IF($N127=1,$B127&amp;"|"&amp;$O127,"")</f>
        <v/>
      </c>
      <c r="Q127" s="17">
        <f>IF($N127&lt;&gt;1,"",IF($O127=1,N(IFERROR(INDEX('Catálogo'!$F$2:$F$500,MATCH($B127,'Catálogo'!$A$2:$A$500,0)),0)),INDEX($J$1:$J$126,MATCH($B127&amp;"|"&amp;($O127-1),$P$1:$P$126,0))))</f>
        <v/>
      </c>
      <c r="R127" s="17">
        <f>IF($N127&lt;&gt;1,"",IF($O127=1,N(IFERROR(INDEX('Catálogo'!$E$2:$E$500,MATCH($B127,'Catálogo'!$A$2:$A$500,0)),0)),INDEX($K$1:$K$126,MATCH($B127&amp;"|"&amp;($O127-1),$P$1:$P$126,0))))</f>
        <v/>
      </c>
    </row>
    <row r="128" ht="18" customHeight="1">
      <c r="A128" s="18" t="n"/>
      <c r="B128" s="6" t="n"/>
      <c r="C128" s="19">
        <f>IF($B128="","",IFERROR(INDEX('Catálogo'!$B$2:$B$500,MATCH($B128,'Catálogo'!$A$2:$A$500,0)),"Clave no encontrada"))</f>
        <v/>
      </c>
      <c r="D128" s="6" t="n"/>
      <c r="E128" s="8" t="n"/>
      <c r="F128" s="7" t="n"/>
      <c r="G128" s="6" t="n"/>
      <c r="H128" s="10">
        <f>IF($N128&lt;&gt;1,"",IF(AND($I128&gt;0,ISNUMBER($F128)),$F128,$R128))</f>
        <v/>
      </c>
      <c r="I128" s="9">
        <f>IF($N128&lt;&gt;1,"",IF($D128="Salida",-ABS($E128),IF($D128="Entrada",ABS($E128),$E128)))</f>
        <v/>
      </c>
      <c r="J128" s="9">
        <f>IF($N128&lt;&gt;1,"",$Q128+$I128)</f>
        <v/>
      </c>
      <c r="K128" s="10">
        <f>IF($N128&lt;&gt;1,"",IF($I128&gt;0,IF($Q128&gt;0,($Q128*$R128+$I128*$H128)/($Q128+$I128),$H128),$R128))</f>
        <v/>
      </c>
      <c r="L128" s="10">
        <f>IF($N128&lt;&gt;1,"",ROUND($J128*$K128,2))</f>
        <v/>
      </c>
      <c r="N128" s="17">
        <f>IF(AND($B128&lt;&gt;"",ISNUMBER($E128),$D128&lt;&gt;""),1,0)</f>
        <v/>
      </c>
      <c r="O128" s="17">
        <f>IF($N128=1,COUNTIFS($B$2:$B128,$B128,$N$2:$N128,1),"")</f>
        <v/>
      </c>
      <c r="P128" s="17">
        <f>IF($N128=1,$B128&amp;"|"&amp;$O128,"")</f>
        <v/>
      </c>
      <c r="Q128" s="17">
        <f>IF($N128&lt;&gt;1,"",IF($O128=1,N(IFERROR(INDEX('Catálogo'!$F$2:$F$500,MATCH($B128,'Catálogo'!$A$2:$A$500,0)),0)),INDEX($J$1:$J$127,MATCH($B128&amp;"|"&amp;($O128-1),$P$1:$P$127,0))))</f>
        <v/>
      </c>
      <c r="R128" s="17">
        <f>IF($N128&lt;&gt;1,"",IF($O128=1,N(IFERROR(INDEX('Catálogo'!$E$2:$E$500,MATCH($B128,'Catálogo'!$A$2:$A$500,0)),0)),INDEX($K$1:$K$127,MATCH($B128&amp;"|"&amp;($O128-1),$P$1:$P$127,0))))</f>
        <v/>
      </c>
    </row>
    <row r="129" ht="18" customHeight="1">
      <c r="A129" s="18" t="n"/>
      <c r="B129" s="6" t="n"/>
      <c r="C129" s="19">
        <f>IF($B129="","",IFERROR(INDEX('Catálogo'!$B$2:$B$500,MATCH($B129,'Catálogo'!$A$2:$A$500,0)),"Clave no encontrada"))</f>
        <v/>
      </c>
      <c r="D129" s="6" t="n"/>
      <c r="E129" s="8" t="n"/>
      <c r="F129" s="7" t="n"/>
      <c r="G129" s="6" t="n"/>
      <c r="H129" s="10">
        <f>IF($N129&lt;&gt;1,"",IF(AND($I129&gt;0,ISNUMBER($F129)),$F129,$R129))</f>
        <v/>
      </c>
      <c r="I129" s="9">
        <f>IF($N129&lt;&gt;1,"",IF($D129="Salida",-ABS($E129),IF($D129="Entrada",ABS($E129),$E129)))</f>
        <v/>
      </c>
      <c r="J129" s="9">
        <f>IF($N129&lt;&gt;1,"",$Q129+$I129)</f>
        <v/>
      </c>
      <c r="K129" s="10">
        <f>IF($N129&lt;&gt;1,"",IF($I129&gt;0,IF($Q129&gt;0,($Q129*$R129+$I129*$H129)/($Q129+$I129),$H129),$R129))</f>
        <v/>
      </c>
      <c r="L129" s="10">
        <f>IF($N129&lt;&gt;1,"",ROUND($J129*$K129,2))</f>
        <v/>
      </c>
      <c r="N129" s="17">
        <f>IF(AND($B129&lt;&gt;"",ISNUMBER($E129),$D129&lt;&gt;""),1,0)</f>
        <v/>
      </c>
      <c r="O129" s="17">
        <f>IF($N129=1,COUNTIFS($B$2:$B129,$B129,$N$2:$N129,1),"")</f>
        <v/>
      </c>
      <c r="P129" s="17">
        <f>IF($N129=1,$B129&amp;"|"&amp;$O129,"")</f>
        <v/>
      </c>
      <c r="Q129" s="17">
        <f>IF($N129&lt;&gt;1,"",IF($O129=1,N(IFERROR(INDEX('Catálogo'!$F$2:$F$500,MATCH($B129,'Catálogo'!$A$2:$A$500,0)),0)),INDEX($J$1:$J$128,MATCH($B129&amp;"|"&amp;($O129-1),$P$1:$P$128,0))))</f>
        <v/>
      </c>
      <c r="R129" s="17">
        <f>IF($N129&lt;&gt;1,"",IF($O129=1,N(IFERROR(INDEX('Catálogo'!$E$2:$E$500,MATCH($B129,'Catálogo'!$A$2:$A$500,0)),0)),INDEX($K$1:$K$128,MATCH($B129&amp;"|"&amp;($O129-1),$P$1:$P$128,0))))</f>
        <v/>
      </c>
    </row>
    <row r="130" ht="18" customHeight="1">
      <c r="A130" s="18" t="n"/>
      <c r="B130" s="6" t="n"/>
      <c r="C130" s="19">
        <f>IF($B130="","",IFERROR(INDEX('Catálogo'!$B$2:$B$500,MATCH($B130,'Catálogo'!$A$2:$A$500,0)),"Clave no encontrada"))</f>
        <v/>
      </c>
      <c r="D130" s="6" t="n"/>
      <c r="E130" s="8" t="n"/>
      <c r="F130" s="7" t="n"/>
      <c r="G130" s="6" t="n"/>
      <c r="H130" s="10">
        <f>IF($N130&lt;&gt;1,"",IF(AND($I130&gt;0,ISNUMBER($F130)),$F130,$R130))</f>
        <v/>
      </c>
      <c r="I130" s="9">
        <f>IF($N130&lt;&gt;1,"",IF($D130="Salida",-ABS($E130),IF($D130="Entrada",ABS($E130),$E130)))</f>
        <v/>
      </c>
      <c r="J130" s="9">
        <f>IF($N130&lt;&gt;1,"",$Q130+$I130)</f>
        <v/>
      </c>
      <c r="K130" s="10">
        <f>IF($N130&lt;&gt;1,"",IF($I130&gt;0,IF($Q130&gt;0,($Q130*$R130+$I130*$H130)/($Q130+$I130),$H130),$R130))</f>
        <v/>
      </c>
      <c r="L130" s="10">
        <f>IF($N130&lt;&gt;1,"",ROUND($J130*$K130,2))</f>
        <v/>
      </c>
      <c r="N130" s="17">
        <f>IF(AND($B130&lt;&gt;"",ISNUMBER($E130),$D130&lt;&gt;""),1,0)</f>
        <v/>
      </c>
      <c r="O130" s="17">
        <f>IF($N130=1,COUNTIFS($B$2:$B130,$B130,$N$2:$N130,1),"")</f>
        <v/>
      </c>
      <c r="P130" s="17">
        <f>IF($N130=1,$B130&amp;"|"&amp;$O130,"")</f>
        <v/>
      </c>
      <c r="Q130" s="17">
        <f>IF($N130&lt;&gt;1,"",IF($O130=1,N(IFERROR(INDEX('Catálogo'!$F$2:$F$500,MATCH($B130,'Catálogo'!$A$2:$A$500,0)),0)),INDEX($J$1:$J$129,MATCH($B130&amp;"|"&amp;($O130-1),$P$1:$P$129,0))))</f>
        <v/>
      </c>
      <c r="R130" s="17">
        <f>IF($N130&lt;&gt;1,"",IF($O130=1,N(IFERROR(INDEX('Catálogo'!$E$2:$E$500,MATCH($B130,'Catálogo'!$A$2:$A$500,0)),0)),INDEX($K$1:$K$129,MATCH($B130&amp;"|"&amp;($O130-1),$P$1:$P$129,0))))</f>
        <v/>
      </c>
    </row>
    <row r="131" ht="18" customHeight="1">
      <c r="A131" s="18" t="n"/>
      <c r="B131" s="6" t="n"/>
      <c r="C131" s="19">
        <f>IF($B131="","",IFERROR(INDEX('Catálogo'!$B$2:$B$500,MATCH($B131,'Catálogo'!$A$2:$A$500,0)),"Clave no encontrada"))</f>
        <v/>
      </c>
      <c r="D131" s="6" t="n"/>
      <c r="E131" s="8" t="n"/>
      <c r="F131" s="7" t="n"/>
      <c r="G131" s="6" t="n"/>
      <c r="H131" s="10">
        <f>IF($N131&lt;&gt;1,"",IF(AND($I131&gt;0,ISNUMBER($F131)),$F131,$R131))</f>
        <v/>
      </c>
      <c r="I131" s="9">
        <f>IF($N131&lt;&gt;1,"",IF($D131="Salida",-ABS($E131),IF($D131="Entrada",ABS($E131),$E131)))</f>
        <v/>
      </c>
      <c r="J131" s="9">
        <f>IF($N131&lt;&gt;1,"",$Q131+$I131)</f>
        <v/>
      </c>
      <c r="K131" s="10">
        <f>IF($N131&lt;&gt;1,"",IF($I131&gt;0,IF($Q131&gt;0,($Q131*$R131+$I131*$H131)/($Q131+$I131),$H131),$R131))</f>
        <v/>
      </c>
      <c r="L131" s="10">
        <f>IF($N131&lt;&gt;1,"",ROUND($J131*$K131,2))</f>
        <v/>
      </c>
      <c r="N131" s="17">
        <f>IF(AND($B131&lt;&gt;"",ISNUMBER($E131),$D131&lt;&gt;""),1,0)</f>
        <v/>
      </c>
      <c r="O131" s="17">
        <f>IF($N131=1,COUNTIFS($B$2:$B131,$B131,$N$2:$N131,1),"")</f>
        <v/>
      </c>
      <c r="P131" s="17">
        <f>IF($N131=1,$B131&amp;"|"&amp;$O131,"")</f>
        <v/>
      </c>
      <c r="Q131" s="17">
        <f>IF($N131&lt;&gt;1,"",IF($O131=1,N(IFERROR(INDEX('Catálogo'!$F$2:$F$500,MATCH($B131,'Catálogo'!$A$2:$A$500,0)),0)),INDEX($J$1:$J$130,MATCH($B131&amp;"|"&amp;($O131-1),$P$1:$P$130,0))))</f>
        <v/>
      </c>
      <c r="R131" s="17">
        <f>IF($N131&lt;&gt;1,"",IF($O131=1,N(IFERROR(INDEX('Catálogo'!$E$2:$E$500,MATCH($B131,'Catálogo'!$A$2:$A$500,0)),0)),INDEX($K$1:$K$130,MATCH($B131&amp;"|"&amp;($O131-1),$P$1:$P$130,0))))</f>
        <v/>
      </c>
    </row>
    <row r="132" ht="18" customHeight="1">
      <c r="A132" s="18" t="n"/>
      <c r="B132" s="6" t="n"/>
      <c r="C132" s="19">
        <f>IF($B132="","",IFERROR(INDEX('Catálogo'!$B$2:$B$500,MATCH($B132,'Catálogo'!$A$2:$A$500,0)),"Clave no encontrada"))</f>
        <v/>
      </c>
      <c r="D132" s="6" t="n"/>
      <c r="E132" s="8" t="n"/>
      <c r="F132" s="7" t="n"/>
      <c r="G132" s="6" t="n"/>
      <c r="H132" s="10">
        <f>IF($N132&lt;&gt;1,"",IF(AND($I132&gt;0,ISNUMBER($F132)),$F132,$R132))</f>
        <v/>
      </c>
      <c r="I132" s="9">
        <f>IF($N132&lt;&gt;1,"",IF($D132="Salida",-ABS($E132),IF($D132="Entrada",ABS($E132),$E132)))</f>
        <v/>
      </c>
      <c r="J132" s="9">
        <f>IF($N132&lt;&gt;1,"",$Q132+$I132)</f>
        <v/>
      </c>
      <c r="K132" s="10">
        <f>IF($N132&lt;&gt;1,"",IF($I132&gt;0,IF($Q132&gt;0,($Q132*$R132+$I132*$H132)/($Q132+$I132),$H132),$R132))</f>
        <v/>
      </c>
      <c r="L132" s="10">
        <f>IF($N132&lt;&gt;1,"",ROUND($J132*$K132,2))</f>
        <v/>
      </c>
      <c r="N132" s="17">
        <f>IF(AND($B132&lt;&gt;"",ISNUMBER($E132),$D132&lt;&gt;""),1,0)</f>
        <v/>
      </c>
      <c r="O132" s="17">
        <f>IF($N132=1,COUNTIFS($B$2:$B132,$B132,$N$2:$N132,1),"")</f>
        <v/>
      </c>
      <c r="P132" s="17">
        <f>IF($N132=1,$B132&amp;"|"&amp;$O132,"")</f>
        <v/>
      </c>
      <c r="Q132" s="17">
        <f>IF($N132&lt;&gt;1,"",IF($O132=1,N(IFERROR(INDEX('Catálogo'!$F$2:$F$500,MATCH($B132,'Catálogo'!$A$2:$A$500,0)),0)),INDEX($J$1:$J$131,MATCH($B132&amp;"|"&amp;($O132-1),$P$1:$P$131,0))))</f>
        <v/>
      </c>
      <c r="R132" s="17">
        <f>IF($N132&lt;&gt;1,"",IF($O132=1,N(IFERROR(INDEX('Catálogo'!$E$2:$E$500,MATCH($B132,'Catálogo'!$A$2:$A$500,0)),0)),INDEX($K$1:$K$131,MATCH($B132&amp;"|"&amp;($O132-1),$P$1:$P$131,0))))</f>
        <v/>
      </c>
    </row>
    <row r="133" ht="18" customHeight="1">
      <c r="A133" s="18" t="n"/>
      <c r="B133" s="6" t="n"/>
      <c r="C133" s="19">
        <f>IF($B133="","",IFERROR(INDEX('Catálogo'!$B$2:$B$500,MATCH($B133,'Catálogo'!$A$2:$A$500,0)),"Clave no encontrada"))</f>
        <v/>
      </c>
      <c r="D133" s="6" t="n"/>
      <c r="E133" s="8" t="n"/>
      <c r="F133" s="7" t="n"/>
      <c r="G133" s="6" t="n"/>
      <c r="H133" s="10">
        <f>IF($N133&lt;&gt;1,"",IF(AND($I133&gt;0,ISNUMBER($F133)),$F133,$R133))</f>
        <v/>
      </c>
      <c r="I133" s="9">
        <f>IF($N133&lt;&gt;1,"",IF($D133="Salida",-ABS($E133),IF($D133="Entrada",ABS($E133),$E133)))</f>
        <v/>
      </c>
      <c r="J133" s="9">
        <f>IF($N133&lt;&gt;1,"",$Q133+$I133)</f>
        <v/>
      </c>
      <c r="K133" s="10">
        <f>IF($N133&lt;&gt;1,"",IF($I133&gt;0,IF($Q133&gt;0,($Q133*$R133+$I133*$H133)/($Q133+$I133),$H133),$R133))</f>
        <v/>
      </c>
      <c r="L133" s="10">
        <f>IF($N133&lt;&gt;1,"",ROUND($J133*$K133,2))</f>
        <v/>
      </c>
      <c r="N133" s="17">
        <f>IF(AND($B133&lt;&gt;"",ISNUMBER($E133),$D133&lt;&gt;""),1,0)</f>
        <v/>
      </c>
      <c r="O133" s="17">
        <f>IF($N133=1,COUNTIFS($B$2:$B133,$B133,$N$2:$N133,1),"")</f>
        <v/>
      </c>
      <c r="P133" s="17">
        <f>IF($N133=1,$B133&amp;"|"&amp;$O133,"")</f>
        <v/>
      </c>
      <c r="Q133" s="17">
        <f>IF($N133&lt;&gt;1,"",IF($O133=1,N(IFERROR(INDEX('Catálogo'!$F$2:$F$500,MATCH($B133,'Catálogo'!$A$2:$A$500,0)),0)),INDEX($J$1:$J$132,MATCH($B133&amp;"|"&amp;($O133-1),$P$1:$P$132,0))))</f>
        <v/>
      </c>
      <c r="R133" s="17">
        <f>IF($N133&lt;&gt;1,"",IF($O133=1,N(IFERROR(INDEX('Catálogo'!$E$2:$E$500,MATCH($B133,'Catálogo'!$A$2:$A$500,0)),0)),INDEX($K$1:$K$132,MATCH($B133&amp;"|"&amp;($O133-1),$P$1:$P$132,0))))</f>
        <v/>
      </c>
    </row>
    <row r="134" ht="18" customHeight="1">
      <c r="A134" s="18" t="n"/>
      <c r="B134" s="6" t="n"/>
      <c r="C134" s="19">
        <f>IF($B134="","",IFERROR(INDEX('Catálogo'!$B$2:$B$500,MATCH($B134,'Catálogo'!$A$2:$A$500,0)),"Clave no encontrada"))</f>
        <v/>
      </c>
      <c r="D134" s="6" t="n"/>
      <c r="E134" s="8" t="n"/>
      <c r="F134" s="7" t="n"/>
      <c r="G134" s="6" t="n"/>
      <c r="H134" s="10">
        <f>IF($N134&lt;&gt;1,"",IF(AND($I134&gt;0,ISNUMBER($F134)),$F134,$R134))</f>
        <v/>
      </c>
      <c r="I134" s="9">
        <f>IF($N134&lt;&gt;1,"",IF($D134="Salida",-ABS($E134),IF($D134="Entrada",ABS($E134),$E134)))</f>
        <v/>
      </c>
      <c r="J134" s="9">
        <f>IF($N134&lt;&gt;1,"",$Q134+$I134)</f>
        <v/>
      </c>
      <c r="K134" s="10">
        <f>IF($N134&lt;&gt;1,"",IF($I134&gt;0,IF($Q134&gt;0,($Q134*$R134+$I134*$H134)/($Q134+$I134),$H134),$R134))</f>
        <v/>
      </c>
      <c r="L134" s="10">
        <f>IF($N134&lt;&gt;1,"",ROUND($J134*$K134,2))</f>
        <v/>
      </c>
      <c r="N134" s="17">
        <f>IF(AND($B134&lt;&gt;"",ISNUMBER($E134),$D134&lt;&gt;""),1,0)</f>
        <v/>
      </c>
      <c r="O134" s="17">
        <f>IF($N134=1,COUNTIFS($B$2:$B134,$B134,$N$2:$N134,1),"")</f>
        <v/>
      </c>
      <c r="P134" s="17">
        <f>IF($N134=1,$B134&amp;"|"&amp;$O134,"")</f>
        <v/>
      </c>
      <c r="Q134" s="17">
        <f>IF($N134&lt;&gt;1,"",IF($O134=1,N(IFERROR(INDEX('Catálogo'!$F$2:$F$500,MATCH($B134,'Catálogo'!$A$2:$A$500,0)),0)),INDEX($J$1:$J$133,MATCH($B134&amp;"|"&amp;($O134-1),$P$1:$P$133,0))))</f>
        <v/>
      </c>
      <c r="R134" s="17">
        <f>IF($N134&lt;&gt;1,"",IF($O134=1,N(IFERROR(INDEX('Catálogo'!$E$2:$E$500,MATCH($B134,'Catálogo'!$A$2:$A$500,0)),0)),INDEX($K$1:$K$133,MATCH($B134&amp;"|"&amp;($O134-1),$P$1:$P$133,0))))</f>
        <v/>
      </c>
    </row>
    <row r="135" ht="18" customHeight="1">
      <c r="A135" s="18" t="n"/>
      <c r="B135" s="6" t="n"/>
      <c r="C135" s="19">
        <f>IF($B135="","",IFERROR(INDEX('Catálogo'!$B$2:$B$500,MATCH($B135,'Catálogo'!$A$2:$A$500,0)),"Clave no encontrada"))</f>
        <v/>
      </c>
      <c r="D135" s="6" t="n"/>
      <c r="E135" s="8" t="n"/>
      <c r="F135" s="7" t="n"/>
      <c r="G135" s="6" t="n"/>
      <c r="H135" s="10">
        <f>IF($N135&lt;&gt;1,"",IF(AND($I135&gt;0,ISNUMBER($F135)),$F135,$R135))</f>
        <v/>
      </c>
      <c r="I135" s="9">
        <f>IF($N135&lt;&gt;1,"",IF($D135="Salida",-ABS($E135),IF($D135="Entrada",ABS($E135),$E135)))</f>
        <v/>
      </c>
      <c r="J135" s="9">
        <f>IF($N135&lt;&gt;1,"",$Q135+$I135)</f>
        <v/>
      </c>
      <c r="K135" s="10">
        <f>IF($N135&lt;&gt;1,"",IF($I135&gt;0,IF($Q135&gt;0,($Q135*$R135+$I135*$H135)/($Q135+$I135),$H135),$R135))</f>
        <v/>
      </c>
      <c r="L135" s="10">
        <f>IF($N135&lt;&gt;1,"",ROUND($J135*$K135,2))</f>
        <v/>
      </c>
      <c r="N135" s="17">
        <f>IF(AND($B135&lt;&gt;"",ISNUMBER($E135),$D135&lt;&gt;""),1,0)</f>
        <v/>
      </c>
      <c r="O135" s="17">
        <f>IF($N135=1,COUNTIFS($B$2:$B135,$B135,$N$2:$N135,1),"")</f>
        <v/>
      </c>
      <c r="P135" s="17">
        <f>IF($N135=1,$B135&amp;"|"&amp;$O135,"")</f>
        <v/>
      </c>
      <c r="Q135" s="17">
        <f>IF($N135&lt;&gt;1,"",IF($O135=1,N(IFERROR(INDEX('Catálogo'!$F$2:$F$500,MATCH($B135,'Catálogo'!$A$2:$A$500,0)),0)),INDEX($J$1:$J$134,MATCH($B135&amp;"|"&amp;($O135-1),$P$1:$P$134,0))))</f>
        <v/>
      </c>
      <c r="R135" s="17">
        <f>IF($N135&lt;&gt;1,"",IF($O135=1,N(IFERROR(INDEX('Catálogo'!$E$2:$E$500,MATCH($B135,'Catálogo'!$A$2:$A$500,0)),0)),INDEX($K$1:$K$134,MATCH($B135&amp;"|"&amp;($O135-1),$P$1:$P$134,0))))</f>
        <v/>
      </c>
    </row>
    <row r="136" ht="18" customHeight="1">
      <c r="A136" s="18" t="n"/>
      <c r="B136" s="6" t="n"/>
      <c r="C136" s="19">
        <f>IF($B136="","",IFERROR(INDEX('Catálogo'!$B$2:$B$500,MATCH($B136,'Catálogo'!$A$2:$A$500,0)),"Clave no encontrada"))</f>
        <v/>
      </c>
      <c r="D136" s="6" t="n"/>
      <c r="E136" s="8" t="n"/>
      <c r="F136" s="7" t="n"/>
      <c r="G136" s="6" t="n"/>
      <c r="H136" s="10">
        <f>IF($N136&lt;&gt;1,"",IF(AND($I136&gt;0,ISNUMBER($F136)),$F136,$R136))</f>
        <v/>
      </c>
      <c r="I136" s="9">
        <f>IF($N136&lt;&gt;1,"",IF($D136="Salida",-ABS($E136),IF($D136="Entrada",ABS($E136),$E136)))</f>
        <v/>
      </c>
      <c r="J136" s="9">
        <f>IF($N136&lt;&gt;1,"",$Q136+$I136)</f>
        <v/>
      </c>
      <c r="K136" s="10">
        <f>IF($N136&lt;&gt;1,"",IF($I136&gt;0,IF($Q136&gt;0,($Q136*$R136+$I136*$H136)/($Q136+$I136),$H136),$R136))</f>
        <v/>
      </c>
      <c r="L136" s="10">
        <f>IF($N136&lt;&gt;1,"",ROUND($J136*$K136,2))</f>
        <v/>
      </c>
      <c r="N136" s="17">
        <f>IF(AND($B136&lt;&gt;"",ISNUMBER($E136),$D136&lt;&gt;""),1,0)</f>
        <v/>
      </c>
      <c r="O136" s="17">
        <f>IF($N136=1,COUNTIFS($B$2:$B136,$B136,$N$2:$N136,1),"")</f>
        <v/>
      </c>
      <c r="P136" s="17">
        <f>IF($N136=1,$B136&amp;"|"&amp;$O136,"")</f>
        <v/>
      </c>
      <c r="Q136" s="17">
        <f>IF($N136&lt;&gt;1,"",IF($O136=1,N(IFERROR(INDEX('Catálogo'!$F$2:$F$500,MATCH($B136,'Catálogo'!$A$2:$A$500,0)),0)),INDEX($J$1:$J$135,MATCH($B136&amp;"|"&amp;($O136-1),$P$1:$P$135,0))))</f>
        <v/>
      </c>
      <c r="R136" s="17">
        <f>IF($N136&lt;&gt;1,"",IF($O136=1,N(IFERROR(INDEX('Catálogo'!$E$2:$E$500,MATCH($B136,'Catálogo'!$A$2:$A$500,0)),0)),INDEX($K$1:$K$135,MATCH($B136&amp;"|"&amp;($O136-1),$P$1:$P$135,0))))</f>
        <v/>
      </c>
    </row>
    <row r="137" ht="18" customHeight="1">
      <c r="A137" s="18" t="n"/>
      <c r="B137" s="6" t="n"/>
      <c r="C137" s="19">
        <f>IF($B137="","",IFERROR(INDEX('Catálogo'!$B$2:$B$500,MATCH($B137,'Catálogo'!$A$2:$A$500,0)),"Clave no encontrada"))</f>
        <v/>
      </c>
      <c r="D137" s="6" t="n"/>
      <c r="E137" s="8" t="n"/>
      <c r="F137" s="7" t="n"/>
      <c r="G137" s="6" t="n"/>
      <c r="H137" s="10">
        <f>IF($N137&lt;&gt;1,"",IF(AND($I137&gt;0,ISNUMBER($F137)),$F137,$R137))</f>
        <v/>
      </c>
      <c r="I137" s="9">
        <f>IF($N137&lt;&gt;1,"",IF($D137="Salida",-ABS($E137),IF($D137="Entrada",ABS($E137),$E137)))</f>
        <v/>
      </c>
      <c r="J137" s="9">
        <f>IF($N137&lt;&gt;1,"",$Q137+$I137)</f>
        <v/>
      </c>
      <c r="K137" s="10">
        <f>IF($N137&lt;&gt;1,"",IF($I137&gt;0,IF($Q137&gt;0,($Q137*$R137+$I137*$H137)/($Q137+$I137),$H137),$R137))</f>
        <v/>
      </c>
      <c r="L137" s="10">
        <f>IF($N137&lt;&gt;1,"",ROUND($J137*$K137,2))</f>
        <v/>
      </c>
      <c r="N137" s="17">
        <f>IF(AND($B137&lt;&gt;"",ISNUMBER($E137),$D137&lt;&gt;""),1,0)</f>
        <v/>
      </c>
      <c r="O137" s="17">
        <f>IF($N137=1,COUNTIFS($B$2:$B137,$B137,$N$2:$N137,1),"")</f>
        <v/>
      </c>
      <c r="P137" s="17">
        <f>IF($N137=1,$B137&amp;"|"&amp;$O137,"")</f>
        <v/>
      </c>
      <c r="Q137" s="17">
        <f>IF($N137&lt;&gt;1,"",IF($O137=1,N(IFERROR(INDEX('Catálogo'!$F$2:$F$500,MATCH($B137,'Catálogo'!$A$2:$A$500,0)),0)),INDEX($J$1:$J$136,MATCH($B137&amp;"|"&amp;($O137-1),$P$1:$P$136,0))))</f>
        <v/>
      </c>
      <c r="R137" s="17">
        <f>IF($N137&lt;&gt;1,"",IF($O137=1,N(IFERROR(INDEX('Catálogo'!$E$2:$E$500,MATCH($B137,'Catálogo'!$A$2:$A$500,0)),0)),INDEX($K$1:$K$136,MATCH($B137&amp;"|"&amp;($O137-1),$P$1:$P$136,0))))</f>
        <v/>
      </c>
    </row>
    <row r="138" ht="18" customHeight="1">
      <c r="A138" s="18" t="n"/>
      <c r="B138" s="6" t="n"/>
      <c r="C138" s="19">
        <f>IF($B138="","",IFERROR(INDEX('Catálogo'!$B$2:$B$500,MATCH($B138,'Catálogo'!$A$2:$A$500,0)),"Clave no encontrada"))</f>
        <v/>
      </c>
      <c r="D138" s="6" t="n"/>
      <c r="E138" s="8" t="n"/>
      <c r="F138" s="7" t="n"/>
      <c r="G138" s="6" t="n"/>
      <c r="H138" s="10">
        <f>IF($N138&lt;&gt;1,"",IF(AND($I138&gt;0,ISNUMBER($F138)),$F138,$R138))</f>
        <v/>
      </c>
      <c r="I138" s="9">
        <f>IF($N138&lt;&gt;1,"",IF($D138="Salida",-ABS($E138),IF($D138="Entrada",ABS($E138),$E138)))</f>
        <v/>
      </c>
      <c r="J138" s="9">
        <f>IF($N138&lt;&gt;1,"",$Q138+$I138)</f>
        <v/>
      </c>
      <c r="K138" s="10">
        <f>IF($N138&lt;&gt;1,"",IF($I138&gt;0,IF($Q138&gt;0,($Q138*$R138+$I138*$H138)/($Q138+$I138),$H138),$R138))</f>
        <v/>
      </c>
      <c r="L138" s="10">
        <f>IF($N138&lt;&gt;1,"",ROUND($J138*$K138,2))</f>
        <v/>
      </c>
      <c r="N138" s="17">
        <f>IF(AND($B138&lt;&gt;"",ISNUMBER($E138),$D138&lt;&gt;""),1,0)</f>
        <v/>
      </c>
      <c r="O138" s="17">
        <f>IF($N138=1,COUNTIFS($B$2:$B138,$B138,$N$2:$N138,1),"")</f>
        <v/>
      </c>
      <c r="P138" s="17">
        <f>IF($N138=1,$B138&amp;"|"&amp;$O138,"")</f>
        <v/>
      </c>
      <c r="Q138" s="17">
        <f>IF($N138&lt;&gt;1,"",IF($O138=1,N(IFERROR(INDEX('Catálogo'!$F$2:$F$500,MATCH($B138,'Catálogo'!$A$2:$A$500,0)),0)),INDEX($J$1:$J$137,MATCH($B138&amp;"|"&amp;($O138-1),$P$1:$P$137,0))))</f>
        <v/>
      </c>
      <c r="R138" s="17">
        <f>IF($N138&lt;&gt;1,"",IF($O138=1,N(IFERROR(INDEX('Catálogo'!$E$2:$E$500,MATCH($B138,'Catálogo'!$A$2:$A$500,0)),0)),INDEX($K$1:$K$137,MATCH($B138&amp;"|"&amp;($O138-1),$P$1:$P$137,0))))</f>
        <v/>
      </c>
    </row>
    <row r="139" ht="18" customHeight="1">
      <c r="A139" s="18" t="n"/>
      <c r="B139" s="6" t="n"/>
      <c r="C139" s="19">
        <f>IF($B139="","",IFERROR(INDEX('Catálogo'!$B$2:$B$500,MATCH($B139,'Catálogo'!$A$2:$A$500,0)),"Clave no encontrada"))</f>
        <v/>
      </c>
      <c r="D139" s="6" t="n"/>
      <c r="E139" s="8" t="n"/>
      <c r="F139" s="7" t="n"/>
      <c r="G139" s="6" t="n"/>
      <c r="H139" s="10">
        <f>IF($N139&lt;&gt;1,"",IF(AND($I139&gt;0,ISNUMBER($F139)),$F139,$R139))</f>
        <v/>
      </c>
      <c r="I139" s="9">
        <f>IF($N139&lt;&gt;1,"",IF($D139="Salida",-ABS($E139),IF($D139="Entrada",ABS($E139),$E139)))</f>
        <v/>
      </c>
      <c r="J139" s="9">
        <f>IF($N139&lt;&gt;1,"",$Q139+$I139)</f>
        <v/>
      </c>
      <c r="K139" s="10">
        <f>IF($N139&lt;&gt;1,"",IF($I139&gt;0,IF($Q139&gt;0,($Q139*$R139+$I139*$H139)/($Q139+$I139),$H139),$R139))</f>
        <v/>
      </c>
      <c r="L139" s="10">
        <f>IF($N139&lt;&gt;1,"",ROUND($J139*$K139,2))</f>
        <v/>
      </c>
      <c r="N139" s="17">
        <f>IF(AND($B139&lt;&gt;"",ISNUMBER($E139),$D139&lt;&gt;""),1,0)</f>
        <v/>
      </c>
      <c r="O139" s="17">
        <f>IF($N139=1,COUNTIFS($B$2:$B139,$B139,$N$2:$N139,1),"")</f>
        <v/>
      </c>
      <c r="P139" s="17">
        <f>IF($N139=1,$B139&amp;"|"&amp;$O139,"")</f>
        <v/>
      </c>
      <c r="Q139" s="17">
        <f>IF($N139&lt;&gt;1,"",IF($O139=1,N(IFERROR(INDEX('Catálogo'!$F$2:$F$500,MATCH($B139,'Catálogo'!$A$2:$A$500,0)),0)),INDEX($J$1:$J$138,MATCH($B139&amp;"|"&amp;($O139-1),$P$1:$P$138,0))))</f>
        <v/>
      </c>
      <c r="R139" s="17">
        <f>IF($N139&lt;&gt;1,"",IF($O139=1,N(IFERROR(INDEX('Catálogo'!$E$2:$E$500,MATCH($B139,'Catálogo'!$A$2:$A$500,0)),0)),INDEX($K$1:$K$138,MATCH($B139&amp;"|"&amp;($O139-1),$P$1:$P$138,0))))</f>
        <v/>
      </c>
    </row>
    <row r="140" ht="18" customHeight="1">
      <c r="A140" s="18" t="n"/>
      <c r="B140" s="6" t="n"/>
      <c r="C140" s="19">
        <f>IF($B140="","",IFERROR(INDEX('Catálogo'!$B$2:$B$500,MATCH($B140,'Catálogo'!$A$2:$A$500,0)),"Clave no encontrada"))</f>
        <v/>
      </c>
      <c r="D140" s="6" t="n"/>
      <c r="E140" s="8" t="n"/>
      <c r="F140" s="7" t="n"/>
      <c r="G140" s="6" t="n"/>
      <c r="H140" s="10">
        <f>IF($N140&lt;&gt;1,"",IF(AND($I140&gt;0,ISNUMBER($F140)),$F140,$R140))</f>
        <v/>
      </c>
      <c r="I140" s="9">
        <f>IF($N140&lt;&gt;1,"",IF($D140="Salida",-ABS($E140),IF($D140="Entrada",ABS($E140),$E140)))</f>
        <v/>
      </c>
      <c r="J140" s="9">
        <f>IF($N140&lt;&gt;1,"",$Q140+$I140)</f>
        <v/>
      </c>
      <c r="K140" s="10">
        <f>IF($N140&lt;&gt;1,"",IF($I140&gt;0,IF($Q140&gt;0,($Q140*$R140+$I140*$H140)/($Q140+$I140),$H140),$R140))</f>
        <v/>
      </c>
      <c r="L140" s="10">
        <f>IF($N140&lt;&gt;1,"",ROUND($J140*$K140,2))</f>
        <v/>
      </c>
      <c r="N140" s="17">
        <f>IF(AND($B140&lt;&gt;"",ISNUMBER($E140),$D140&lt;&gt;""),1,0)</f>
        <v/>
      </c>
      <c r="O140" s="17">
        <f>IF($N140=1,COUNTIFS($B$2:$B140,$B140,$N$2:$N140,1),"")</f>
        <v/>
      </c>
      <c r="P140" s="17">
        <f>IF($N140=1,$B140&amp;"|"&amp;$O140,"")</f>
        <v/>
      </c>
      <c r="Q140" s="17">
        <f>IF($N140&lt;&gt;1,"",IF($O140=1,N(IFERROR(INDEX('Catálogo'!$F$2:$F$500,MATCH($B140,'Catálogo'!$A$2:$A$500,0)),0)),INDEX($J$1:$J$139,MATCH($B140&amp;"|"&amp;($O140-1),$P$1:$P$139,0))))</f>
        <v/>
      </c>
      <c r="R140" s="17">
        <f>IF($N140&lt;&gt;1,"",IF($O140=1,N(IFERROR(INDEX('Catálogo'!$E$2:$E$500,MATCH($B140,'Catálogo'!$A$2:$A$500,0)),0)),INDEX($K$1:$K$139,MATCH($B140&amp;"|"&amp;($O140-1),$P$1:$P$139,0))))</f>
        <v/>
      </c>
    </row>
    <row r="141" ht="18" customHeight="1">
      <c r="A141" s="18" t="n"/>
      <c r="B141" s="6" t="n"/>
      <c r="C141" s="19">
        <f>IF($B141="","",IFERROR(INDEX('Catálogo'!$B$2:$B$500,MATCH($B141,'Catálogo'!$A$2:$A$500,0)),"Clave no encontrada"))</f>
        <v/>
      </c>
      <c r="D141" s="6" t="n"/>
      <c r="E141" s="8" t="n"/>
      <c r="F141" s="7" t="n"/>
      <c r="G141" s="6" t="n"/>
      <c r="H141" s="10">
        <f>IF($N141&lt;&gt;1,"",IF(AND($I141&gt;0,ISNUMBER($F141)),$F141,$R141))</f>
        <v/>
      </c>
      <c r="I141" s="9">
        <f>IF($N141&lt;&gt;1,"",IF($D141="Salida",-ABS($E141),IF($D141="Entrada",ABS($E141),$E141)))</f>
        <v/>
      </c>
      <c r="J141" s="9">
        <f>IF($N141&lt;&gt;1,"",$Q141+$I141)</f>
        <v/>
      </c>
      <c r="K141" s="10">
        <f>IF($N141&lt;&gt;1,"",IF($I141&gt;0,IF($Q141&gt;0,($Q141*$R141+$I141*$H141)/($Q141+$I141),$H141),$R141))</f>
        <v/>
      </c>
      <c r="L141" s="10">
        <f>IF($N141&lt;&gt;1,"",ROUND($J141*$K141,2))</f>
        <v/>
      </c>
      <c r="N141" s="17">
        <f>IF(AND($B141&lt;&gt;"",ISNUMBER($E141),$D141&lt;&gt;""),1,0)</f>
        <v/>
      </c>
      <c r="O141" s="17">
        <f>IF($N141=1,COUNTIFS($B$2:$B141,$B141,$N$2:$N141,1),"")</f>
        <v/>
      </c>
      <c r="P141" s="17">
        <f>IF($N141=1,$B141&amp;"|"&amp;$O141,"")</f>
        <v/>
      </c>
      <c r="Q141" s="17">
        <f>IF($N141&lt;&gt;1,"",IF($O141=1,N(IFERROR(INDEX('Catálogo'!$F$2:$F$500,MATCH($B141,'Catálogo'!$A$2:$A$500,0)),0)),INDEX($J$1:$J$140,MATCH($B141&amp;"|"&amp;($O141-1),$P$1:$P$140,0))))</f>
        <v/>
      </c>
      <c r="R141" s="17">
        <f>IF($N141&lt;&gt;1,"",IF($O141=1,N(IFERROR(INDEX('Catálogo'!$E$2:$E$500,MATCH($B141,'Catálogo'!$A$2:$A$500,0)),0)),INDEX($K$1:$K$140,MATCH($B141&amp;"|"&amp;($O141-1),$P$1:$P$140,0))))</f>
        <v/>
      </c>
    </row>
    <row r="142" ht="18" customHeight="1">
      <c r="A142" s="18" t="n"/>
      <c r="B142" s="6" t="n"/>
      <c r="C142" s="19">
        <f>IF($B142="","",IFERROR(INDEX('Catálogo'!$B$2:$B$500,MATCH($B142,'Catálogo'!$A$2:$A$500,0)),"Clave no encontrada"))</f>
        <v/>
      </c>
      <c r="D142" s="6" t="n"/>
      <c r="E142" s="8" t="n"/>
      <c r="F142" s="7" t="n"/>
      <c r="G142" s="6" t="n"/>
      <c r="H142" s="10">
        <f>IF($N142&lt;&gt;1,"",IF(AND($I142&gt;0,ISNUMBER($F142)),$F142,$R142))</f>
        <v/>
      </c>
      <c r="I142" s="9">
        <f>IF($N142&lt;&gt;1,"",IF($D142="Salida",-ABS($E142),IF($D142="Entrada",ABS($E142),$E142)))</f>
        <v/>
      </c>
      <c r="J142" s="9">
        <f>IF($N142&lt;&gt;1,"",$Q142+$I142)</f>
        <v/>
      </c>
      <c r="K142" s="10">
        <f>IF($N142&lt;&gt;1,"",IF($I142&gt;0,IF($Q142&gt;0,($Q142*$R142+$I142*$H142)/($Q142+$I142),$H142),$R142))</f>
        <v/>
      </c>
      <c r="L142" s="10">
        <f>IF($N142&lt;&gt;1,"",ROUND($J142*$K142,2))</f>
        <v/>
      </c>
      <c r="N142" s="17">
        <f>IF(AND($B142&lt;&gt;"",ISNUMBER($E142),$D142&lt;&gt;""),1,0)</f>
        <v/>
      </c>
      <c r="O142" s="17">
        <f>IF($N142=1,COUNTIFS($B$2:$B142,$B142,$N$2:$N142,1),"")</f>
        <v/>
      </c>
      <c r="P142" s="17">
        <f>IF($N142=1,$B142&amp;"|"&amp;$O142,"")</f>
        <v/>
      </c>
      <c r="Q142" s="17">
        <f>IF($N142&lt;&gt;1,"",IF($O142=1,N(IFERROR(INDEX('Catálogo'!$F$2:$F$500,MATCH($B142,'Catálogo'!$A$2:$A$500,0)),0)),INDEX($J$1:$J$141,MATCH($B142&amp;"|"&amp;($O142-1),$P$1:$P$141,0))))</f>
        <v/>
      </c>
      <c r="R142" s="17">
        <f>IF($N142&lt;&gt;1,"",IF($O142=1,N(IFERROR(INDEX('Catálogo'!$E$2:$E$500,MATCH($B142,'Catálogo'!$A$2:$A$500,0)),0)),INDEX($K$1:$K$141,MATCH($B142&amp;"|"&amp;($O142-1),$P$1:$P$141,0))))</f>
        <v/>
      </c>
    </row>
    <row r="143" ht="18" customHeight="1">
      <c r="A143" s="18" t="n"/>
      <c r="B143" s="6" t="n"/>
      <c r="C143" s="19">
        <f>IF($B143="","",IFERROR(INDEX('Catálogo'!$B$2:$B$500,MATCH($B143,'Catálogo'!$A$2:$A$500,0)),"Clave no encontrada"))</f>
        <v/>
      </c>
      <c r="D143" s="6" t="n"/>
      <c r="E143" s="8" t="n"/>
      <c r="F143" s="7" t="n"/>
      <c r="G143" s="6" t="n"/>
      <c r="H143" s="10">
        <f>IF($N143&lt;&gt;1,"",IF(AND($I143&gt;0,ISNUMBER($F143)),$F143,$R143))</f>
        <v/>
      </c>
      <c r="I143" s="9">
        <f>IF($N143&lt;&gt;1,"",IF($D143="Salida",-ABS($E143),IF($D143="Entrada",ABS($E143),$E143)))</f>
        <v/>
      </c>
      <c r="J143" s="9">
        <f>IF($N143&lt;&gt;1,"",$Q143+$I143)</f>
        <v/>
      </c>
      <c r="K143" s="10">
        <f>IF($N143&lt;&gt;1,"",IF($I143&gt;0,IF($Q143&gt;0,($Q143*$R143+$I143*$H143)/($Q143+$I143),$H143),$R143))</f>
        <v/>
      </c>
      <c r="L143" s="10">
        <f>IF($N143&lt;&gt;1,"",ROUND($J143*$K143,2))</f>
        <v/>
      </c>
      <c r="N143" s="17">
        <f>IF(AND($B143&lt;&gt;"",ISNUMBER($E143),$D143&lt;&gt;""),1,0)</f>
        <v/>
      </c>
      <c r="O143" s="17">
        <f>IF($N143=1,COUNTIFS($B$2:$B143,$B143,$N$2:$N143,1),"")</f>
        <v/>
      </c>
      <c r="P143" s="17">
        <f>IF($N143=1,$B143&amp;"|"&amp;$O143,"")</f>
        <v/>
      </c>
      <c r="Q143" s="17">
        <f>IF($N143&lt;&gt;1,"",IF($O143=1,N(IFERROR(INDEX('Catálogo'!$F$2:$F$500,MATCH($B143,'Catálogo'!$A$2:$A$500,0)),0)),INDEX($J$1:$J$142,MATCH($B143&amp;"|"&amp;($O143-1),$P$1:$P$142,0))))</f>
        <v/>
      </c>
      <c r="R143" s="17">
        <f>IF($N143&lt;&gt;1,"",IF($O143=1,N(IFERROR(INDEX('Catálogo'!$E$2:$E$500,MATCH($B143,'Catálogo'!$A$2:$A$500,0)),0)),INDEX($K$1:$K$142,MATCH($B143&amp;"|"&amp;($O143-1),$P$1:$P$142,0))))</f>
        <v/>
      </c>
    </row>
    <row r="144" ht="18" customHeight="1">
      <c r="A144" s="18" t="n"/>
      <c r="B144" s="6" t="n"/>
      <c r="C144" s="19">
        <f>IF($B144="","",IFERROR(INDEX('Catálogo'!$B$2:$B$500,MATCH($B144,'Catálogo'!$A$2:$A$500,0)),"Clave no encontrada"))</f>
        <v/>
      </c>
      <c r="D144" s="6" t="n"/>
      <c r="E144" s="8" t="n"/>
      <c r="F144" s="7" t="n"/>
      <c r="G144" s="6" t="n"/>
      <c r="H144" s="10">
        <f>IF($N144&lt;&gt;1,"",IF(AND($I144&gt;0,ISNUMBER($F144)),$F144,$R144))</f>
        <v/>
      </c>
      <c r="I144" s="9">
        <f>IF($N144&lt;&gt;1,"",IF($D144="Salida",-ABS($E144),IF($D144="Entrada",ABS($E144),$E144)))</f>
        <v/>
      </c>
      <c r="J144" s="9">
        <f>IF($N144&lt;&gt;1,"",$Q144+$I144)</f>
        <v/>
      </c>
      <c r="K144" s="10">
        <f>IF($N144&lt;&gt;1,"",IF($I144&gt;0,IF($Q144&gt;0,($Q144*$R144+$I144*$H144)/($Q144+$I144),$H144),$R144))</f>
        <v/>
      </c>
      <c r="L144" s="10">
        <f>IF($N144&lt;&gt;1,"",ROUND($J144*$K144,2))</f>
        <v/>
      </c>
      <c r="N144" s="17">
        <f>IF(AND($B144&lt;&gt;"",ISNUMBER($E144),$D144&lt;&gt;""),1,0)</f>
        <v/>
      </c>
      <c r="O144" s="17">
        <f>IF($N144=1,COUNTIFS($B$2:$B144,$B144,$N$2:$N144,1),"")</f>
        <v/>
      </c>
      <c r="P144" s="17">
        <f>IF($N144=1,$B144&amp;"|"&amp;$O144,"")</f>
        <v/>
      </c>
      <c r="Q144" s="17">
        <f>IF($N144&lt;&gt;1,"",IF($O144=1,N(IFERROR(INDEX('Catálogo'!$F$2:$F$500,MATCH($B144,'Catálogo'!$A$2:$A$500,0)),0)),INDEX($J$1:$J$143,MATCH($B144&amp;"|"&amp;($O144-1),$P$1:$P$143,0))))</f>
        <v/>
      </c>
      <c r="R144" s="17">
        <f>IF($N144&lt;&gt;1,"",IF($O144=1,N(IFERROR(INDEX('Catálogo'!$E$2:$E$500,MATCH($B144,'Catálogo'!$A$2:$A$500,0)),0)),INDEX($K$1:$K$143,MATCH($B144&amp;"|"&amp;($O144-1),$P$1:$P$143,0))))</f>
        <v/>
      </c>
    </row>
    <row r="145" ht="18" customHeight="1">
      <c r="A145" s="18" t="n"/>
      <c r="B145" s="6" t="n"/>
      <c r="C145" s="19">
        <f>IF($B145="","",IFERROR(INDEX('Catálogo'!$B$2:$B$500,MATCH($B145,'Catálogo'!$A$2:$A$500,0)),"Clave no encontrada"))</f>
        <v/>
      </c>
      <c r="D145" s="6" t="n"/>
      <c r="E145" s="8" t="n"/>
      <c r="F145" s="7" t="n"/>
      <c r="G145" s="6" t="n"/>
      <c r="H145" s="10">
        <f>IF($N145&lt;&gt;1,"",IF(AND($I145&gt;0,ISNUMBER($F145)),$F145,$R145))</f>
        <v/>
      </c>
      <c r="I145" s="9">
        <f>IF($N145&lt;&gt;1,"",IF($D145="Salida",-ABS($E145),IF($D145="Entrada",ABS($E145),$E145)))</f>
        <v/>
      </c>
      <c r="J145" s="9">
        <f>IF($N145&lt;&gt;1,"",$Q145+$I145)</f>
        <v/>
      </c>
      <c r="K145" s="10">
        <f>IF($N145&lt;&gt;1,"",IF($I145&gt;0,IF($Q145&gt;0,($Q145*$R145+$I145*$H145)/($Q145+$I145),$H145),$R145))</f>
        <v/>
      </c>
      <c r="L145" s="10">
        <f>IF($N145&lt;&gt;1,"",ROUND($J145*$K145,2))</f>
        <v/>
      </c>
      <c r="N145" s="17">
        <f>IF(AND($B145&lt;&gt;"",ISNUMBER($E145),$D145&lt;&gt;""),1,0)</f>
        <v/>
      </c>
      <c r="O145" s="17">
        <f>IF($N145=1,COUNTIFS($B$2:$B145,$B145,$N$2:$N145,1),"")</f>
        <v/>
      </c>
      <c r="P145" s="17">
        <f>IF($N145=1,$B145&amp;"|"&amp;$O145,"")</f>
        <v/>
      </c>
      <c r="Q145" s="17">
        <f>IF($N145&lt;&gt;1,"",IF($O145=1,N(IFERROR(INDEX('Catálogo'!$F$2:$F$500,MATCH($B145,'Catálogo'!$A$2:$A$500,0)),0)),INDEX($J$1:$J$144,MATCH($B145&amp;"|"&amp;($O145-1),$P$1:$P$144,0))))</f>
        <v/>
      </c>
      <c r="R145" s="17">
        <f>IF($N145&lt;&gt;1,"",IF($O145=1,N(IFERROR(INDEX('Catálogo'!$E$2:$E$500,MATCH($B145,'Catálogo'!$A$2:$A$500,0)),0)),INDEX($K$1:$K$144,MATCH($B145&amp;"|"&amp;($O145-1),$P$1:$P$144,0))))</f>
        <v/>
      </c>
    </row>
    <row r="146" ht="18" customHeight="1">
      <c r="A146" s="18" t="n"/>
      <c r="B146" s="6" t="n"/>
      <c r="C146" s="19">
        <f>IF($B146="","",IFERROR(INDEX('Catálogo'!$B$2:$B$500,MATCH($B146,'Catálogo'!$A$2:$A$500,0)),"Clave no encontrada"))</f>
        <v/>
      </c>
      <c r="D146" s="6" t="n"/>
      <c r="E146" s="8" t="n"/>
      <c r="F146" s="7" t="n"/>
      <c r="G146" s="6" t="n"/>
      <c r="H146" s="10">
        <f>IF($N146&lt;&gt;1,"",IF(AND($I146&gt;0,ISNUMBER($F146)),$F146,$R146))</f>
        <v/>
      </c>
      <c r="I146" s="9">
        <f>IF($N146&lt;&gt;1,"",IF($D146="Salida",-ABS($E146),IF($D146="Entrada",ABS($E146),$E146)))</f>
        <v/>
      </c>
      <c r="J146" s="9">
        <f>IF($N146&lt;&gt;1,"",$Q146+$I146)</f>
        <v/>
      </c>
      <c r="K146" s="10">
        <f>IF($N146&lt;&gt;1,"",IF($I146&gt;0,IF($Q146&gt;0,($Q146*$R146+$I146*$H146)/($Q146+$I146),$H146),$R146))</f>
        <v/>
      </c>
      <c r="L146" s="10">
        <f>IF($N146&lt;&gt;1,"",ROUND($J146*$K146,2))</f>
        <v/>
      </c>
      <c r="N146" s="17">
        <f>IF(AND($B146&lt;&gt;"",ISNUMBER($E146),$D146&lt;&gt;""),1,0)</f>
        <v/>
      </c>
      <c r="O146" s="17">
        <f>IF($N146=1,COUNTIFS($B$2:$B146,$B146,$N$2:$N146,1),"")</f>
        <v/>
      </c>
      <c r="P146" s="17">
        <f>IF($N146=1,$B146&amp;"|"&amp;$O146,"")</f>
        <v/>
      </c>
      <c r="Q146" s="17">
        <f>IF($N146&lt;&gt;1,"",IF($O146=1,N(IFERROR(INDEX('Catálogo'!$F$2:$F$500,MATCH($B146,'Catálogo'!$A$2:$A$500,0)),0)),INDEX($J$1:$J$145,MATCH($B146&amp;"|"&amp;($O146-1),$P$1:$P$145,0))))</f>
        <v/>
      </c>
      <c r="R146" s="17">
        <f>IF($N146&lt;&gt;1,"",IF($O146=1,N(IFERROR(INDEX('Catálogo'!$E$2:$E$500,MATCH($B146,'Catálogo'!$A$2:$A$500,0)),0)),INDEX($K$1:$K$145,MATCH($B146&amp;"|"&amp;($O146-1),$P$1:$P$145,0))))</f>
        <v/>
      </c>
    </row>
    <row r="147" ht="18" customHeight="1">
      <c r="A147" s="18" t="n"/>
      <c r="B147" s="6" t="n"/>
      <c r="C147" s="19">
        <f>IF($B147="","",IFERROR(INDEX('Catálogo'!$B$2:$B$500,MATCH($B147,'Catálogo'!$A$2:$A$500,0)),"Clave no encontrada"))</f>
        <v/>
      </c>
      <c r="D147" s="6" t="n"/>
      <c r="E147" s="8" t="n"/>
      <c r="F147" s="7" t="n"/>
      <c r="G147" s="6" t="n"/>
      <c r="H147" s="10">
        <f>IF($N147&lt;&gt;1,"",IF(AND($I147&gt;0,ISNUMBER($F147)),$F147,$R147))</f>
        <v/>
      </c>
      <c r="I147" s="9">
        <f>IF($N147&lt;&gt;1,"",IF($D147="Salida",-ABS($E147),IF($D147="Entrada",ABS($E147),$E147)))</f>
        <v/>
      </c>
      <c r="J147" s="9">
        <f>IF($N147&lt;&gt;1,"",$Q147+$I147)</f>
        <v/>
      </c>
      <c r="K147" s="10">
        <f>IF($N147&lt;&gt;1,"",IF($I147&gt;0,IF($Q147&gt;0,($Q147*$R147+$I147*$H147)/($Q147+$I147),$H147),$R147))</f>
        <v/>
      </c>
      <c r="L147" s="10">
        <f>IF($N147&lt;&gt;1,"",ROUND($J147*$K147,2))</f>
        <v/>
      </c>
      <c r="N147" s="17">
        <f>IF(AND($B147&lt;&gt;"",ISNUMBER($E147),$D147&lt;&gt;""),1,0)</f>
        <v/>
      </c>
      <c r="O147" s="17">
        <f>IF($N147=1,COUNTIFS($B$2:$B147,$B147,$N$2:$N147,1),"")</f>
        <v/>
      </c>
      <c r="P147" s="17">
        <f>IF($N147=1,$B147&amp;"|"&amp;$O147,"")</f>
        <v/>
      </c>
      <c r="Q147" s="17">
        <f>IF($N147&lt;&gt;1,"",IF($O147=1,N(IFERROR(INDEX('Catálogo'!$F$2:$F$500,MATCH($B147,'Catálogo'!$A$2:$A$500,0)),0)),INDEX($J$1:$J$146,MATCH($B147&amp;"|"&amp;($O147-1),$P$1:$P$146,0))))</f>
        <v/>
      </c>
      <c r="R147" s="17">
        <f>IF($N147&lt;&gt;1,"",IF($O147=1,N(IFERROR(INDEX('Catálogo'!$E$2:$E$500,MATCH($B147,'Catálogo'!$A$2:$A$500,0)),0)),INDEX($K$1:$K$146,MATCH($B147&amp;"|"&amp;($O147-1),$P$1:$P$146,0))))</f>
        <v/>
      </c>
    </row>
    <row r="148" ht="18" customHeight="1">
      <c r="A148" s="18" t="n"/>
      <c r="B148" s="6" t="n"/>
      <c r="C148" s="19">
        <f>IF($B148="","",IFERROR(INDEX('Catálogo'!$B$2:$B$500,MATCH($B148,'Catálogo'!$A$2:$A$500,0)),"Clave no encontrada"))</f>
        <v/>
      </c>
      <c r="D148" s="6" t="n"/>
      <c r="E148" s="8" t="n"/>
      <c r="F148" s="7" t="n"/>
      <c r="G148" s="6" t="n"/>
      <c r="H148" s="10">
        <f>IF($N148&lt;&gt;1,"",IF(AND($I148&gt;0,ISNUMBER($F148)),$F148,$R148))</f>
        <v/>
      </c>
      <c r="I148" s="9">
        <f>IF($N148&lt;&gt;1,"",IF($D148="Salida",-ABS($E148),IF($D148="Entrada",ABS($E148),$E148)))</f>
        <v/>
      </c>
      <c r="J148" s="9">
        <f>IF($N148&lt;&gt;1,"",$Q148+$I148)</f>
        <v/>
      </c>
      <c r="K148" s="10">
        <f>IF($N148&lt;&gt;1,"",IF($I148&gt;0,IF($Q148&gt;0,($Q148*$R148+$I148*$H148)/($Q148+$I148),$H148),$R148))</f>
        <v/>
      </c>
      <c r="L148" s="10">
        <f>IF($N148&lt;&gt;1,"",ROUND($J148*$K148,2))</f>
        <v/>
      </c>
      <c r="N148" s="17">
        <f>IF(AND($B148&lt;&gt;"",ISNUMBER($E148),$D148&lt;&gt;""),1,0)</f>
        <v/>
      </c>
      <c r="O148" s="17">
        <f>IF($N148=1,COUNTIFS($B$2:$B148,$B148,$N$2:$N148,1),"")</f>
        <v/>
      </c>
      <c r="P148" s="17">
        <f>IF($N148=1,$B148&amp;"|"&amp;$O148,"")</f>
        <v/>
      </c>
      <c r="Q148" s="17">
        <f>IF($N148&lt;&gt;1,"",IF($O148=1,N(IFERROR(INDEX('Catálogo'!$F$2:$F$500,MATCH($B148,'Catálogo'!$A$2:$A$500,0)),0)),INDEX($J$1:$J$147,MATCH($B148&amp;"|"&amp;($O148-1),$P$1:$P$147,0))))</f>
        <v/>
      </c>
      <c r="R148" s="17">
        <f>IF($N148&lt;&gt;1,"",IF($O148=1,N(IFERROR(INDEX('Catálogo'!$E$2:$E$500,MATCH($B148,'Catálogo'!$A$2:$A$500,0)),0)),INDEX($K$1:$K$147,MATCH($B148&amp;"|"&amp;($O148-1),$P$1:$P$147,0))))</f>
        <v/>
      </c>
    </row>
    <row r="149" ht="18" customHeight="1">
      <c r="A149" s="18" t="n"/>
      <c r="B149" s="6" t="n"/>
      <c r="C149" s="19">
        <f>IF($B149="","",IFERROR(INDEX('Catálogo'!$B$2:$B$500,MATCH($B149,'Catálogo'!$A$2:$A$500,0)),"Clave no encontrada"))</f>
        <v/>
      </c>
      <c r="D149" s="6" t="n"/>
      <c r="E149" s="8" t="n"/>
      <c r="F149" s="7" t="n"/>
      <c r="G149" s="6" t="n"/>
      <c r="H149" s="10">
        <f>IF($N149&lt;&gt;1,"",IF(AND($I149&gt;0,ISNUMBER($F149)),$F149,$R149))</f>
        <v/>
      </c>
      <c r="I149" s="9">
        <f>IF($N149&lt;&gt;1,"",IF($D149="Salida",-ABS($E149),IF($D149="Entrada",ABS($E149),$E149)))</f>
        <v/>
      </c>
      <c r="J149" s="9">
        <f>IF($N149&lt;&gt;1,"",$Q149+$I149)</f>
        <v/>
      </c>
      <c r="K149" s="10">
        <f>IF($N149&lt;&gt;1,"",IF($I149&gt;0,IF($Q149&gt;0,($Q149*$R149+$I149*$H149)/($Q149+$I149),$H149),$R149))</f>
        <v/>
      </c>
      <c r="L149" s="10">
        <f>IF($N149&lt;&gt;1,"",ROUND($J149*$K149,2))</f>
        <v/>
      </c>
      <c r="N149" s="17">
        <f>IF(AND($B149&lt;&gt;"",ISNUMBER($E149),$D149&lt;&gt;""),1,0)</f>
        <v/>
      </c>
      <c r="O149" s="17">
        <f>IF($N149=1,COUNTIFS($B$2:$B149,$B149,$N$2:$N149,1),"")</f>
        <v/>
      </c>
      <c r="P149" s="17">
        <f>IF($N149=1,$B149&amp;"|"&amp;$O149,"")</f>
        <v/>
      </c>
      <c r="Q149" s="17">
        <f>IF($N149&lt;&gt;1,"",IF($O149=1,N(IFERROR(INDEX('Catálogo'!$F$2:$F$500,MATCH($B149,'Catálogo'!$A$2:$A$500,0)),0)),INDEX($J$1:$J$148,MATCH($B149&amp;"|"&amp;($O149-1),$P$1:$P$148,0))))</f>
        <v/>
      </c>
      <c r="R149" s="17">
        <f>IF($N149&lt;&gt;1,"",IF($O149=1,N(IFERROR(INDEX('Catálogo'!$E$2:$E$500,MATCH($B149,'Catálogo'!$A$2:$A$500,0)),0)),INDEX($K$1:$K$148,MATCH($B149&amp;"|"&amp;($O149-1),$P$1:$P$148,0))))</f>
        <v/>
      </c>
    </row>
    <row r="150" ht="18" customHeight="1">
      <c r="A150" s="18" t="n"/>
      <c r="B150" s="6" t="n"/>
      <c r="C150" s="19">
        <f>IF($B150="","",IFERROR(INDEX('Catálogo'!$B$2:$B$500,MATCH($B150,'Catálogo'!$A$2:$A$500,0)),"Clave no encontrada"))</f>
        <v/>
      </c>
      <c r="D150" s="6" t="n"/>
      <c r="E150" s="8" t="n"/>
      <c r="F150" s="7" t="n"/>
      <c r="G150" s="6" t="n"/>
      <c r="H150" s="10">
        <f>IF($N150&lt;&gt;1,"",IF(AND($I150&gt;0,ISNUMBER($F150)),$F150,$R150))</f>
        <v/>
      </c>
      <c r="I150" s="9">
        <f>IF($N150&lt;&gt;1,"",IF($D150="Salida",-ABS($E150),IF($D150="Entrada",ABS($E150),$E150)))</f>
        <v/>
      </c>
      <c r="J150" s="9">
        <f>IF($N150&lt;&gt;1,"",$Q150+$I150)</f>
        <v/>
      </c>
      <c r="K150" s="10">
        <f>IF($N150&lt;&gt;1,"",IF($I150&gt;0,IF($Q150&gt;0,($Q150*$R150+$I150*$H150)/($Q150+$I150),$H150),$R150))</f>
        <v/>
      </c>
      <c r="L150" s="10">
        <f>IF($N150&lt;&gt;1,"",ROUND($J150*$K150,2))</f>
        <v/>
      </c>
      <c r="N150" s="17">
        <f>IF(AND($B150&lt;&gt;"",ISNUMBER($E150),$D150&lt;&gt;""),1,0)</f>
        <v/>
      </c>
      <c r="O150" s="17">
        <f>IF($N150=1,COUNTIFS($B$2:$B150,$B150,$N$2:$N150,1),"")</f>
        <v/>
      </c>
      <c r="P150" s="17">
        <f>IF($N150=1,$B150&amp;"|"&amp;$O150,"")</f>
        <v/>
      </c>
      <c r="Q150" s="17">
        <f>IF($N150&lt;&gt;1,"",IF($O150=1,N(IFERROR(INDEX('Catálogo'!$F$2:$F$500,MATCH($B150,'Catálogo'!$A$2:$A$500,0)),0)),INDEX($J$1:$J$149,MATCH($B150&amp;"|"&amp;($O150-1),$P$1:$P$149,0))))</f>
        <v/>
      </c>
      <c r="R150" s="17">
        <f>IF($N150&lt;&gt;1,"",IF($O150=1,N(IFERROR(INDEX('Catálogo'!$E$2:$E$500,MATCH($B150,'Catálogo'!$A$2:$A$500,0)),0)),INDEX($K$1:$K$149,MATCH($B150&amp;"|"&amp;($O150-1),$P$1:$P$149,0))))</f>
        <v/>
      </c>
    </row>
    <row r="151" ht="18" customHeight="1">
      <c r="A151" s="18" t="n"/>
      <c r="B151" s="6" t="n"/>
      <c r="C151" s="19">
        <f>IF($B151="","",IFERROR(INDEX('Catálogo'!$B$2:$B$500,MATCH($B151,'Catálogo'!$A$2:$A$500,0)),"Clave no encontrada"))</f>
        <v/>
      </c>
      <c r="D151" s="6" t="n"/>
      <c r="E151" s="8" t="n"/>
      <c r="F151" s="7" t="n"/>
      <c r="G151" s="6" t="n"/>
      <c r="H151" s="10">
        <f>IF($N151&lt;&gt;1,"",IF(AND($I151&gt;0,ISNUMBER($F151)),$F151,$R151))</f>
        <v/>
      </c>
      <c r="I151" s="9">
        <f>IF($N151&lt;&gt;1,"",IF($D151="Salida",-ABS($E151),IF($D151="Entrada",ABS($E151),$E151)))</f>
        <v/>
      </c>
      <c r="J151" s="9">
        <f>IF($N151&lt;&gt;1,"",$Q151+$I151)</f>
        <v/>
      </c>
      <c r="K151" s="10">
        <f>IF($N151&lt;&gt;1,"",IF($I151&gt;0,IF($Q151&gt;0,($Q151*$R151+$I151*$H151)/($Q151+$I151),$H151),$R151))</f>
        <v/>
      </c>
      <c r="L151" s="10">
        <f>IF($N151&lt;&gt;1,"",ROUND($J151*$K151,2))</f>
        <v/>
      </c>
      <c r="N151" s="17">
        <f>IF(AND($B151&lt;&gt;"",ISNUMBER($E151),$D151&lt;&gt;""),1,0)</f>
        <v/>
      </c>
      <c r="O151" s="17">
        <f>IF($N151=1,COUNTIFS($B$2:$B151,$B151,$N$2:$N151,1),"")</f>
        <v/>
      </c>
      <c r="P151" s="17">
        <f>IF($N151=1,$B151&amp;"|"&amp;$O151,"")</f>
        <v/>
      </c>
      <c r="Q151" s="17">
        <f>IF($N151&lt;&gt;1,"",IF($O151=1,N(IFERROR(INDEX('Catálogo'!$F$2:$F$500,MATCH($B151,'Catálogo'!$A$2:$A$500,0)),0)),INDEX($J$1:$J$150,MATCH($B151&amp;"|"&amp;($O151-1),$P$1:$P$150,0))))</f>
        <v/>
      </c>
      <c r="R151" s="17">
        <f>IF($N151&lt;&gt;1,"",IF($O151=1,N(IFERROR(INDEX('Catálogo'!$E$2:$E$500,MATCH($B151,'Catálogo'!$A$2:$A$500,0)),0)),INDEX($K$1:$K$150,MATCH($B151&amp;"|"&amp;($O151-1),$P$1:$P$150,0))))</f>
        <v/>
      </c>
    </row>
    <row r="152" ht="18" customHeight="1">
      <c r="A152" s="18" t="n"/>
      <c r="B152" s="6" t="n"/>
      <c r="C152" s="19">
        <f>IF($B152="","",IFERROR(INDEX('Catálogo'!$B$2:$B$500,MATCH($B152,'Catálogo'!$A$2:$A$500,0)),"Clave no encontrada"))</f>
        <v/>
      </c>
      <c r="D152" s="6" t="n"/>
      <c r="E152" s="8" t="n"/>
      <c r="F152" s="7" t="n"/>
      <c r="G152" s="6" t="n"/>
      <c r="H152" s="10">
        <f>IF($N152&lt;&gt;1,"",IF(AND($I152&gt;0,ISNUMBER($F152)),$F152,$R152))</f>
        <v/>
      </c>
      <c r="I152" s="9">
        <f>IF($N152&lt;&gt;1,"",IF($D152="Salida",-ABS($E152),IF($D152="Entrada",ABS($E152),$E152)))</f>
        <v/>
      </c>
      <c r="J152" s="9">
        <f>IF($N152&lt;&gt;1,"",$Q152+$I152)</f>
        <v/>
      </c>
      <c r="K152" s="10">
        <f>IF($N152&lt;&gt;1,"",IF($I152&gt;0,IF($Q152&gt;0,($Q152*$R152+$I152*$H152)/($Q152+$I152),$H152),$R152))</f>
        <v/>
      </c>
      <c r="L152" s="10">
        <f>IF($N152&lt;&gt;1,"",ROUND($J152*$K152,2))</f>
        <v/>
      </c>
      <c r="N152" s="17">
        <f>IF(AND($B152&lt;&gt;"",ISNUMBER($E152),$D152&lt;&gt;""),1,0)</f>
        <v/>
      </c>
      <c r="O152" s="17">
        <f>IF($N152=1,COUNTIFS($B$2:$B152,$B152,$N$2:$N152,1),"")</f>
        <v/>
      </c>
      <c r="P152" s="17">
        <f>IF($N152=1,$B152&amp;"|"&amp;$O152,"")</f>
        <v/>
      </c>
      <c r="Q152" s="17">
        <f>IF($N152&lt;&gt;1,"",IF($O152=1,N(IFERROR(INDEX('Catálogo'!$F$2:$F$500,MATCH($B152,'Catálogo'!$A$2:$A$500,0)),0)),INDEX($J$1:$J$151,MATCH($B152&amp;"|"&amp;($O152-1),$P$1:$P$151,0))))</f>
        <v/>
      </c>
      <c r="R152" s="17">
        <f>IF($N152&lt;&gt;1,"",IF($O152=1,N(IFERROR(INDEX('Catálogo'!$E$2:$E$500,MATCH($B152,'Catálogo'!$A$2:$A$500,0)),0)),INDEX($K$1:$K$151,MATCH($B152&amp;"|"&amp;($O152-1),$P$1:$P$151,0))))</f>
        <v/>
      </c>
    </row>
    <row r="153" ht="18" customHeight="1">
      <c r="A153" s="18" t="n"/>
      <c r="B153" s="6" t="n"/>
      <c r="C153" s="19">
        <f>IF($B153="","",IFERROR(INDEX('Catálogo'!$B$2:$B$500,MATCH($B153,'Catálogo'!$A$2:$A$500,0)),"Clave no encontrada"))</f>
        <v/>
      </c>
      <c r="D153" s="6" t="n"/>
      <c r="E153" s="8" t="n"/>
      <c r="F153" s="7" t="n"/>
      <c r="G153" s="6" t="n"/>
      <c r="H153" s="10">
        <f>IF($N153&lt;&gt;1,"",IF(AND($I153&gt;0,ISNUMBER($F153)),$F153,$R153))</f>
        <v/>
      </c>
      <c r="I153" s="9">
        <f>IF($N153&lt;&gt;1,"",IF($D153="Salida",-ABS($E153),IF($D153="Entrada",ABS($E153),$E153)))</f>
        <v/>
      </c>
      <c r="J153" s="9">
        <f>IF($N153&lt;&gt;1,"",$Q153+$I153)</f>
        <v/>
      </c>
      <c r="K153" s="10">
        <f>IF($N153&lt;&gt;1,"",IF($I153&gt;0,IF($Q153&gt;0,($Q153*$R153+$I153*$H153)/($Q153+$I153),$H153),$R153))</f>
        <v/>
      </c>
      <c r="L153" s="10">
        <f>IF($N153&lt;&gt;1,"",ROUND($J153*$K153,2))</f>
        <v/>
      </c>
      <c r="N153" s="17">
        <f>IF(AND($B153&lt;&gt;"",ISNUMBER($E153),$D153&lt;&gt;""),1,0)</f>
        <v/>
      </c>
      <c r="O153" s="17">
        <f>IF($N153=1,COUNTIFS($B$2:$B153,$B153,$N$2:$N153,1),"")</f>
        <v/>
      </c>
      <c r="P153" s="17">
        <f>IF($N153=1,$B153&amp;"|"&amp;$O153,"")</f>
        <v/>
      </c>
      <c r="Q153" s="17">
        <f>IF($N153&lt;&gt;1,"",IF($O153=1,N(IFERROR(INDEX('Catálogo'!$F$2:$F$500,MATCH($B153,'Catálogo'!$A$2:$A$500,0)),0)),INDEX($J$1:$J$152,MATCH($B153&amp;"|"&amp;($O153-1),$P$1:$P$152,0))))</f>
        <v/>
      </c>
      <c r="R153" s="17">
        <f>IF($N153&lt;&gt;1,"",IF($O153=1,N(IFERROR(INDEX('Catálogo'!$E$2:$E$500,MATCH($B153,'Catálogo'!$A$2:$A$500,0)),0)),INDEX($K$1:$K$152,MATCH($B153&amp;"|"&amp;($O153-1),$P$1:$P$152,0))))</f>
        <v/>
      </c>
    </row>
    <row r="154" ht="18" customHeight="1">
      <c r="A154" s="18" t="n"/>
      <c r="B154" s="6" t="n"/>
      <c r="C154" s="19">
        <f>IF($B154="","",IFERROR(INDEX('Catálogo'!$B$2:$B$500,MATCH($B154,'Catálogo'!$A$2:$A$500,0)),"Clave no encontrada"))</f>
        <v/>
      </c>
      <c r="D154" s="6" t="n"/>
      <c r="E154" s="8" t="n"/>
      <c r="F154" s="7" t="n"/>
      <c r="G154" s="6" t="n"/>
      <c r="H154" s="10">
        <f>IF($N154&lt;&gt;1,"",IF(AND($I154&gt;0,ISNUMBER($F154)),$F154,$R154))</f>
        <v/>
      </c>
      <c r="I154" s="9">
        <f>IF($N154&lt;&gt;1,"",IF($D154="Salida",-ABS($E154),IF($D154="Entrada",ABS($E154),$E154)))</f>
        <v/>
      </c>
      <c r="J154" s="9">
        <f>IF($N154&lt;&gt;1,"",$Q154+$I154)</f>
        <v/>
      </c>
      <c r="K154" s="10">
        <f>IF($N154&lt;&gt;1,"",IF($I154&gt;0,IF($Q154&gt;0,($Q154*$R154+$I154*$H154)/($Q154+$I154),$H154),$R154))</f>
        <v/>
      </c>
      <c r="L154" s="10">
        <f>IF($N154&lt;&gt;1,"",ROUND($J154*$K154,2))</f>
        <v/>
      </c>
      <c r="N154" s="17">
        <f>IF(AND($B154&lt;&gt;"",ISNUMBER($E154),$D154&lt;&gt;""),1,0)</f>
        <v/>
      </c>
      <c r="O154" s="17">
        <f>IF($N154=1,COUNTIFS($B$2:$B154,$B154,$N$2:$N154,1),"")</f>
        <v/>
      </c>
      <c r="P154" s="17">
        <f>IF($N154=1,$B154&amp;"|"&amp;$O154,"")</f>
        <v/>
      </c>
      <c r="Q154" s="17">
        <f>IF($N154&lt;&gt;1,"",IF($O154=1,N(IFERROR(INDEX('Catálogo'!$F$2:$F$500,MATCH($B154,'Catálogo'!$A$2:$A$500,0)),0)),INDEX($J$1:$J$153,MATCH($B154&amp;"|"&amp;($O154-1),$P$1:$P$153,0))))</f>
        <v/>
      </c>
      <c r="R154" s="17">
        <f>IF($N154&lt;&gt;1,"",IF($O154=1,N(IFERROR(INDEX('Catálogo'!$E$2:$E$500,MATCH($B154,'Catálogo'!$A$2:$A$500,0)),0)),INDEX($K$1:$K$153,MATCH($B154&amp;"|"&amp;($O154-1),$P$1:$P$153,0))))</f>
        <v/>
      </c>
    </row>
    <row r="155" ht="18" customHeight="1">
      <c r="A155" s="18" t="n"/>
      <c r="B155" s="6" t="n"/>
      <c r="C155" s="19">
        <f>IF($B155="","",IFERROR(INDEX('Catálogo'!$B$2:$B$500,MATCH($B155,'Catálogo'!$A$2:$A$500,0)),"Clave no encontrada"))</f>
        <v/>
      </c>
      <c r="D155" s="6" t="n"/>
      <c r="E155" s="8" t="n"/>
      <c r="F155" s="7" t="n"/>
      <c r="G155" s="6" t="n"/>
      <c r="H155" s="10">
        <f>IF($N155&lt;&gt;1,"",IF(AND($I155&gt;0,ISNUMBER($F155)),$F155,$R155))</f>
        <v/>
      </c>
      <c r="I155" s="9">
        <f>IF($N155&lt;&gt;1,"",IF($D155="Salida",-ABS($E155),IF($D155="Entrada",ABS($E155),$E155)))</f>
        <v/>
      </c>
      <c r="J155" s="9">
        <f>IF($N155&lt;&gt;1,"",$Q155+$I155)</f>
        <v/>
      </c>
      <c r="K155" s="10">
        <f>IF($N155&lt;&gt;1,"",IF($I155&gt;0,IF($Q155&gt;0,($Q155*$R155+$I155*$H155)/($Q155+$I155),$H155),$R155))</f>
        <v/>
      </c>
      <c r="L155" s="10">
        <f>IF($N155&lt;&gt;1,"",ROUND($J155*$K155,2))</f>
        <v/>
      </c>
      <c r="N155" s="17">
        <f>IF(AND($B155&lt;&gt;"",ISNUMBER($E155),$D155&lt;&gt;""),1,0)</f>
        <v/>
      </c>
      <c r="O155" s="17">
        <f>IF($N155=1,COUNTIFS($B$2:$B155,$B155,$N$2:$N155,1),"")</f>
        <v/>
      </c>
      <c r="P155" s="17">
        <f>IF($N155=1,$B155&amp;"|"&amp;$O155,"")</f>
        <v/>
      </c>
      <c r="Q155" s="17">
        <f>IF($N155&lt;&gt;1,"",IF($O155=1,N(IFERROR(INDEX('Catálogo'!$F$2:$F$500,MATCH($B155,'Catálogo'!$A$2:$A$500,0)),0)),INDEX($J$1:$J$154,MATCH($B155&amp;"|"&amp;($O155-1),$P$1:$P$154,0))))</f>
        <v/>
      </c>
      <c r="R155" s="17">
        <f>IF($N155&lt;&gt;1,"",IF($O155=1,N(IFERROR(INDEX('Catálogo'!$E$2:$E$500,MATCH($B155,'Catálogo'!$A$2:$A$500,0)),0)),INDEX($K$1:$K$154,MATCH($B155&amp;"|"&amp;($O155-1),$P$1:$P$154,0))))</f>
        <v/>
      </c>
    </row>
    <row r="156" ht="18" customHeight="1">
      <c r="A156" s="18" t="n"/>
      <c r="B156" s="6" t="n"/>
      <c r="C156" s="19">
        <f>IF($B156="","",IFERROR(INDEX('Catálogo'!$B$2:$B$500,MATCH($B156,'Catálogo'!$A$2:$A$500,0)),"Clave no encontrada"))</f>
        <v/>
      </c>
      <c r="D156" s="6" t="n"/>
      <c r="E156" s="8" t="n"/>
      <c r="F156" s="7" t="n"/>
      <c r="G156" s="6" t="n"/>
      <c r="H156" s="10">
        <f>IF($N156&lt;&gt;1,"",IF(AND($I156&gt;0,ISNUMBER($F156)),$F156,$R156))</f>
        <v/>
      </c>
      <c r="I156" s="9">
        <f>IF($N156&lt;&gt;1,"",IF($D156="Salida",-ABS($E156),IF($D156="Entrada",ABS($E156),$E156)))</f>
        <v/>
      </c>
      <c r="J156" s="9">
        <f>IF($N156&lt;&gt;1,"",$Q156+$I156)</f>
        <v/>
      </c>
      <c r="K156" s="10">
        <f>IF($N156&lt;&gt;1,"",IF($I156&gt;0,IF($Q156&gt;0,($Q156*$R156+$I156*$H156)/($Q156+$I156),$H156),$R156))</f>
        <v/>
      </c>
      <c r="L156" s="10">
        <f>IF($N156&lt;&gt;1,"",ROUND($J156*$K156,2))</f>
        <v/>
      </c>
      <c r="N156" s="17">
        <f>IF(AND($B156&lt;&gt;"",ISNUMBER($E156),$D156&lt;&gt;""),1,0)</f>
        <v/>
      </c>
      <c r="O156" s="17">
        <f>IF($N156=1,COUNTIFS($B$2:$B156,$B156,$N$2:$N156,1),"")</f>
        <v/>
      </c>
      <c r="P156" s="17">
        <f>IF($N156=1,$B156&amp;"|"&amp;$O156,"")</f>
        <v/>
      </c>
      <c r="Q156" s="17">
        <f>IF($N156&lt;&gt;1,"",IF($O156=1,N(IFERROR(INDEX('Catálogo'!$F$2:$F$500,MATCH($B156,'Catálogo'!$A$2:$A$500,0)),0)),INDEX($J$1:$J$155,MATCH($B156&amp;"|"&amp;($O156-1),$P$1:$P$155,0))))</f>
        <v/>
      </c>
      <c r="R156" s="17">
        <f>IF($N156&lt;&gt;1,"",IF($O156=1,N(IFERROR(INDEX('Catálogo'!$E$2:$E$500,MATCH($B156,'Catálogo'!$A$2:$A$500,0)),0)),INDEX($K$1:$K$155,MATCH($B156&amp;"|"&amp;($O156-1),$P$1:$P$155,0))))</f>
        <v/>
      </c>
    </row>
    <row r="157" ht="18" customHeight="1">
      <c r="A157" s="18" t="n"/>
      <c r="B157" s="6" t="n"/>
      <c r="C157" s="19">
        <f>IF($B157="","",IFERROR(INDEX('Catálogo'!$B$2:$B$500,MATCH($B157,'Catálogo'!$A$2:$A$500,0)),"Clave no encontrada"))</f>
        <v/>
      </c>
      <c r="D157" s="6" t="n"/>
      <c r="E157" s="8" t="n"/>
      <c r="F157" s="7" t="n"/>
      <c r="G157" s="6" t="n"/>
      <c r="H157" s="10">
        <f>IF($N157&lt;&gt;1,"",IF(AND($I157&gt;0,ISNUMBER($F157)),$F157,$R157))</f>
        <v/>
      </c>
      <c r="I157" s="9">
        <f>IF($N157&lt;&gt;1,"",IF($D157="Salida",-ABS($E157),IF($D157="Entrada",ABS($E157),$E157)))</f>
        <v/>
      </c>
      <c r="J157" s="9">
        <f>IF($N157&lt;&gt;1,"",$Q157+$I157)</f>
        <v/>
      </c>
      <c r="K157" s="10">
        <f>IF($N157&lt;&gt;1,"",IF($I157&gt;0,IF($Q157&gt;0,($Q157*$R157+$I157*$H157)/($Q157+$I157),$H157),$R157))</f>
        <v/>
      </c>
      <c r="L157" s="10">
        <f>IF($N157&lt;&gt;1,"",ROUND($J157*$K157,2))</f>
        <v/>
      </c>
      <c r="N157" s="17">
        <f>IF(AND($B157&lt;&gt;"",ISNUMBER($E157),$D157&lt;&gt;""),1,0)</f>
        <v/>
      </c>
      <c r="O157" s="17">
        <f>IF($N157=1,COUNTIFS($B$2:$B157,$B157,$N$2:$N157,1),"")</f>
        <v/>
      </c>
      <c r="P157" s="17">
        <f>IF($N157=1,$B157&amp;"|"&amp;$O157,"")</f>
        <v/>
      </c>
      <c r="Q157" s="17">
        <f>IF($N157&lt;&gt;1,"",IF($O157=1,N(IFERROR(INDEX('Catálogo'!$F$2:$F$500,MATCH($B157,'Catálogo'!$A$2:$A$500,0)),0)),INDEX($J$1:$J$156,MATCH($B157&amp;"|"&amp;($O157-1),$P$1:$P$156,0))))</f>
        <v/>
      </c>
      <c r="R157" s="17">
        <f>IF($N157&lt;&gt;1,"",IF($O157=1,N(IFERROR(INDEX('Catálogo'!$E$2:$E$500,MATCH($B157,'Catálogo'!$A$2:$A$500,0)),0)),INDEX($K$1:$K$156,MATCH($B157&amp;"|"&amp;($O157-1),$P$1:$P$156,0))))</f>
        <v/>
      </c>
    </row>
    <row r="158" ht="18" customHeight="1">
      <c r="A158" s="18" t="n"/>
      <c r="B158" s="6" t="n"/>
      <c r="C158" s="19">
        <f>IF($B158="","",IFERROR(INDEX('Catálogo'!$B$2:$B$500,MATCH($B158,'Catálogo'!$A$2:$A$500,0)),"Clave no encontrada"))</f>
        <v/>
      </c>
      <c r="D158" s="6" t="n"/>
      <c r="E158" s="8" t="n"/>
      <c r="F158" s="7" t="n"/>
      <c r="G158" s="6" t="n"/>
      <c r="H158" s="10">
        <f>IF($N158&lt;&gt;1,"",IF(AND($I158&gt;0,ISNUMBER($F158)),$F158,$R158))</f>
        <v/>
      </c>
      <c r="I158" s="9">
        <f>IF($N158&lt;&gt;1,"",IF($D158="Salida",-ABS($E158),IF($D158="Entrada",ABS($E158),$E158)))</f>
        <v/>
      </c>
      <c r="J158" s="9">
        <f>IF($N158&lt;&gt;1,"",$Q158+$I158)</f>
        <v/>
      </c>
      <c r="K158" s="10">
        <f>IF($N158&lt;&gt;1,"",IF($I158&gt;0,IF($Q158&gt;0,($Q158*$R158+$I158*$H158)/($Q158+$I158),$H158),$R158))</f>
        <v/>
      </c>
      <c r="L158" s="10">
        <f>IF($N158&lt;&gt;1,"",ROUND($J158*$K158,2))</f>
        <v/>
      </c>
      <c r="N158" s="17">
        <f>IF(AND($B158&lt;&gt;"",ISNUMBER($E158),$D158&lt;&gt;""),1,0)</f>
        <v/>
      </c>
      <c r="O158" s="17">
        <f>IF($N158=1,COUNTIFS($B$2:$B158,$B158,$N$2:$N158,1),"")</f>
        <v/>
      </c>
      <c r="P158" s="17">
        <f>IF($N158=1,$B158&amp;"|"&amp;$O158,"")</f>
        <v/>
      </c>
      <c r="Q158" s="17">
        <f>IF($N158&lt;&gt;1,"",IF($O158=1,N(IFERROR(INDEX('Catálogo'!$F$2:$F$500,MATCH($B158,'Catálogo'!$A$2:$A$500,0)),0)),INDEX($J$1:$J$157,MATCH($B158&amp;"|"&amp;($O158-1),$P$1:$P$157,0))))</f>
        <v/>
      </c>
      <c r="R158" s="17">
        <f>IF($N158&lt;&gt;1,"",IF($O158=1,N(IFERROR(INDEX('Catálogo'!$E$2:$E$500,MATCH($B158,'Catálogo'!$A$2:$A$500,0)),0)),INDEX($K$1:$K$157,MATCH($B158&amp;"|"&amp;($O158-1),$P$1:$P$157,0))))</f>
        <v/>
      </c>
    </row>
    <row r="159" ht="18" customHeight="1">
      <c r="A159" s="18" t="n"/>
      <c r="B159" s="6" t="n"/>
      <c r="C159" s="19">
        <f>IF($B159="","",IFERROR(INDEX('Catálogo'!$B$2:$B$500,MATCH($B159,'Catálogo'!$A$2:$A$500,0)),"Clave no encontrada"))</f>
        <v/>
      </c>
      <c r="D159" s="6" t="n"/>
      <c r="E159" s="8" t="n"/>
      <c r="F159" s="7" t="n"/>
      <c r="G159" s="6" t="n"/>
      <c r="H159" s="10">
        <f>IF($N159&lt;&gt;1,"",IF(AND($I159&gt;0,ISNUMBER($F159)),$F159,$R159))</f>
        <v/>
      </c>
      <c r="I159" s="9">
        <f>IF($N159&lt;&gt;1,"",IF($D159="Salida",-ABS($E159),IF($D159="Entrada",ABS($E159),$E159)))</f>
        <v/>
      </c>
      <c r="J159" s="9">
        <f>IF($N159&lt;&gt;1,"",$Q159+$I159)</f>
        <v/>
      </c>
      <c r="K159" s="10">
        <f>IF($N159&lt;&gt;1,"",IF($I159&gt;0,IF($Q159&gt;0,($Q159*$R159+$I159*$H159)/($Q159+$I159),$H159),$R159))</f>
        <v/>
      </c>
      <c r="L159" s="10">
        <f>IF($N159&lt;&gt;1,"",ROUND($J159*$K159,2))</f>
        <v/>
      </c>
      <c r="N159" s="17">
        <f>IF(AND($B159&lt;&gt;"",ISNUMBER($E159),$D159&lt;&gt;""),1,0)</f>
        <v/>
      </c>
      <c r="O159" s="17">
        <f>IF($N159=1,COUNTIFS($B$2:$B159,$B159,$N$2:$N159,1),"")</f>
        <v/>
      </c>
      <c r="P159" s="17">
        <f>IF($N159=1,$B159&amp;"|"&amp;$O159,"")</f>
        <v/>
      </c>
      <c r="Q159" s="17">
        <f>IF($N159&lt;&gt;1,"",IF($O159=1,N(IFERROR(INDEX('Catálogo'!$F$2:$F$500,MATCH($B159,'Catálogo'!$A$2:$A$500,0)),0)),INDEX($J$1:$J$158,MATCH($B159&amp;"|"&amp;($O159-1),$P$1:$P$158,0))))</f>
        <v/>
      </c>
      <c r="R159" s="17">
        <f>IF($N159&lt;&gt;1,"",IF($O159=1,N(IFERROR(INDEX('Catálogo'!$E$2:$E$500,MATCH($B159,'Catálogo'!$A$2:$A$500,0)),0)),INDEX($K$1:$K$158,MATCH($B159&amp;"|"&amp;($O159-1),$P$1:$P$158,0))))</f>
        <v/>
      </c>
    </row>
    <row r="160" ht="18" customHeight="1">
      <c r="A160" s="18" t="n"/>
      <c r="B160" s="6" t="n"/>
      <c r="C160" s="19">
        <f>IF($B160="","",IFERROR(INDEX('Catálogo'!$B$2:$B$500,MATCH($B160,'Catálogo'!$A$2:$A$500,0)),"Clave no encontrada"))</f>
        <v/>
      </c>
      <c r="D160" s="6" t="n"/>
      <c r="E160" s="8" t="n"/>
      <c r="F160" s="7" t="n"/>
      <c r="G160" s="6" t="n"/>
      <c r="H160" s="10">
        <f>IF($N160&lt;&gt;1,"",IF(AND($I160&gt;0,ISNUMBER($F160)),$F160,$R160))</f>
        <v/>
      </c>
      <c r="I160" s="9">
        <f>IF($N160&lt;&gt;1,"",IF($D160="Salida",-ABS($E160),IF($D160="Entrada",ABS($E160),$E160)))</f>
        <v/>
      </c>
      <c r="J160" s="9">
        <f>IF($N160&lt;&gt;1,"",$Q160+$I160)</f>
        <v/>
      </c>
      <c r="K160" s="10">
        <f>IF($N160&lt;&gt;1,"",IF($I160&gt;0,IF($Q160&gt;0,($Q160*$R160+$I160*$H160)/($Q160+$I160),$H160),$R160))</f>
        <v/>
      </c>
      <c r="L160" s="10">
        <f>IF($N160&lt;&gt;1,"",ROUND($J160*$K160,2))</f>
        <v/>
      </c>
      <c r="N160" s="17">
        <f>IF(AND($B160&lt;&gt;"",ISNUMBER($E160),$D160&lt;&gt;""),1,0)</f>
        <v/>
      </c>
      <c r="O160" s="17">
        <f>IF($N160=1,COUNTIFS($B$2:$B160,$B160,$N$2:$N160,1),"")</f>
        <v/>
      </c>
      <c r="P160" s="17">
        <f>IF($N160=1,$B160&amp;"|"&amp;$O160,"")</f>
        <v/>
      </c>
      <c r="Q160" s="17">
        <f>IF($N160&lt;&gt;1,"",IF($O160=1,N(IFERROR(INDEX('Catálogo'!$F$2:$F$500,MATCH($B160,'Catálogo'!$A$2:$A$500,0)),0)),INDEX($J$1:$J$159,MATCH($B160&amp;"|"&amp;($O160-1),$P$1:$P$159,0))))</f>
        <v/>
      </c>
      <c r="R160" s="17">
        <f>IF($N160&lt;&gt;1,"",IF($O160=1,N(IFERROR(INDEX('Catálogo'!$E$2:$E$500,MATCH($B160,'Catálogo'!$A$2:$A$500,0)),0)),INDEX($K$1:$K$159,MATCH($B160&amp;"|"&amp;($O160-1),$P$1:$P$159,0))))</f>
        <v/>
      </c>
    </row>
    <row r="161" ht="18" customHeight="1">
      <c r="A161" s="18" t="n"/>
      <c r="B161" s="6" t="n"/>
      <c r="C161" s="19">
        <f>IF($B161="","",IFERROR(INDEX('Catálogo'!$B$2:$B$500,MATCH($B161,'Catálogo'!$A$2:$A$500,0)),"Clave no encontrada"))</f>
        <v/>
      </c>
      <c r="D161" s="6" t="n"/>
      <c r="E161" s="8" t="n"/>
      <c r="F161" s="7" t="n"/>
      <c r="G161" s="6" t="n"/>
      <c r="H161" s="10">
        <f>IF($N161&lt;&gt;1,"",IF(AND($I161&gt;0,ISNUMBER($F161)),$F161,$R161))</f>
        <v/>
      </c>
      <c r="I161" s="9">
        <f>IF($N161&lt;&gt;1,"",IF($D161="Salida",-ABS($E161),IF($D161="Entrada",ABS($E161),$E161)))</f>
        <v/>
      </c>
      <c r="J161" s="9">
        <f>IF($N161&lt;&gt;1,"",$Q161+$I161)</f>
        <v/>
      </c>
      <c r="K161" s="10">
        <f>IF($N161&lt;&gt;1,"",IF($I161&gt;0,IF($Q161&gt;0,($Q161*$R161+$I161*$H161)/($Q161+$I161),$H161),$R161))</f>
        <v/>
      </c>
      <c r="L161" s="10">
        <f>IF($N161&lt;&gt;1,"",ROUND($J161*$K161,2))</f>
        <v/>
      </c>
      <c r="N161" s="17">
        <f>IF(AND($B161&lt;&gt;"",ISNUMBER($E161),$D161&lt;&gt;""),1,0)</f>
        <v/>
      </c>
      <c r="O161" s="17">
        <f>IF($N161=1,COUNTIFS($B$2:$B161,$B161,$N$2:$N161,1),"")</f>
        <v/>
      </c>
      <c r="P161" s="17">
        <f>IF($N161=1,$B161&amp;"|"&amp;$O161,"")</f>
        <v/>
      </c>
      <c r="Q161" s="17">
        <f>IF($N161&lt;&gt;1,"",IF($O161=1,N(IFERROR(INDEX('Catálogo'!$F$2:$F$500,MATCH($B161,'Catálogo'!$A$2:$A$500,0)),0)),INDEX($J$1:$J$160,MATCH($B161&amp;"|"&amp;($O161-1),$P$1:$P$160,0))))</f>
        <v/>
      </c>
      <c r="R161" s="17">
        <f>IF($N161&lt;&gt;1,"",IF($O161=1,N(IFERROR(INDEX('Catálogo'!$E$2:$E$500,MATCH($B161,'Catálogo'!$A$2:$A$500,0)),0)),INDEX($K$1:$K$160,MATCH($B161&amp;"|"&amp;($O161-1),$P$1:$P$160,0))))</f>
        <v/>
      </c>
    </row>
    <row r="162" ht="18" customHeight="1">
      <c r="A162" s="18" t="n"/>
      <c r="B162" s="6" t="n"/>
      <c r="C162" s="19">
        <f>IF($B162="","",IFERROR(INDEX('Catálogo'!$B$2:$B$500,MATCH($B162,'Catálogo'!$A$2:$A$500,0)),"Clave no encontrada"))</f>
        <v/>
      </c>
      <c r="D162" s="6" t="n"/>
      <c r="E162" s="8" t="n"/>
      <c r="F162" s="7" t="n"/>
      <c r="G162" s="6" t="n"/>
      <c r="H162" s="10">
        <f>IF($N162&lt;&gt;1,"",IF(AND($I162&gt;0,ISNUMBER($F162)),$F162,$R162))</f>
        <v/>
      </c>
      <c r="I162" s="9">
        <f>IF($N162&lt;&gt;1,"",IF($D162="Salida",-ABS($E162),IF($D162="Entrada",ABS($E162),$E162)))</f>
        <v/>
      </c>
      <c r="J162" s="9">
        <f>IF($N162&lt;&gt;1,"",$Q162+$I162)</f>
        <v/>
      </c>
      <c r="K162" s="10">
        <f>IF($N162&lt;&gt;1,"",IF($I162&gt;0,IF($Q162&gt;0,($Q162*$R162+$I162*$H162)/($Q162+$I162),$H162),$R162))</f>
        <v/>
      </c>
      <c r="L162" s="10">
        <f>IF($N162&lt;&gt;1,"",ROUND($J162*$K162,2))</f>
        <v/>
      </c>
      <c r="N162" s="17">
        <f>IF(AND($B162&lt;&gt;"",ISNUMBER($E162),$D162&lt;&gt;""),1,0)</f>
        <v/>
      </c>
      <c r="O162" s="17">
        <f>IF($N162=1,COUNTIFS($B$2:$B162,$B162,$N$2:$N162,1),"")</f>
        <v/>
      </c>
      <c r="P162" s="17">
        <f>IF($N162=1,$B162&amp;"|"&amp;$O162,"")</f>
        <v/>
      </c>
      <c r="Q162" s="17">
        <f>IF($N162&lt;&gt;1,"",IF($O162=1,N(IFERROR(INDEX('Catálogo'!$F$2:$F$500,MATCH($B162,'Catálogo'!$A$2:$A$500,0)),0)),INDEX($J$1:$J$161,MATCH($B162&amp;"|"&amp;($O162-1),$P$1:$P$161,0))))</f>
        <v/>
      </c>
      <c r="R162" s="17">
        <f>IF($N162&lt;&gt;1,"",IF($O162=1,N(IFERROR(INDEX('Catálogo'!$E$2:$E$500,MATCH($B162,'Catálogo'!$A$2:$A$500,0)),0)),INDEX($K$1:$K$161,MATCH($B162&amp;"|"&amp;($O162-1),$P$1:$P$161,0))))</f>
        <v/>
      </c>
    </row>
    <row r="163" ht="18" customHeight="1">
      <c r="A163" s="18" t="n"/>
      <c r="B163" s="6" t="n"/>
      <c r="C163" s="19">
        <f>IF($B163="","",IFERROR(INDEX('Catálogo'!$B$2:$B$500,MATCH($B163,'Catálogo'!$A$2:$A$500,0)),"Clave no encontrada"))</f>
        <v/>
      </c>
      <c r="D163" s="6" t="n"/>
      <c r="E163" s="8" t="n"/>
      <c r="F163" s="7" t="n"/>
      <c r="G163" s="6" t="n"/>
      <c r="H163" s="10">
        <f>IF($N163&lt;&gt;1,"",IF(AND($I163&gt;0,ISNUMBER($F163)),$F163,$R163))</f>
        <v/>
      </c>
      <c r="I163" s="9">
        <f>IF($N163&lt;&gt;1,"",IF($D163="Salida",-ABS($E163),IF($D163="Entrada",ABS($E163),$E163)))</f>
        <v/>
      </c>
      <c r="J163" s="9">
        <f>IF($N163&lt;&gt;1,"",$Q163+$I163)</f>
        <v/>
      </c>
      <c r="K163" s="10">
        <f>IF($N163&lt;&gt;1,"",IF($I163&gt;0,IF($Q163&gt;0,($Q163*$R163+$I163*$H163)/($Q163+$I163),$H163),$R163))</f>
        <v/>
      </c>
      <c r="L163" s="10">
        <f>IF($N163&lt;&gt;1,"",ROUND($J163*$K163,2))</f>
        <v/>
      </c>
      <c r="N163" s="17">
        <f>IF(AND($B163&lt;&gt;"",ISNUMBER($E163),$D163&lt;&gt;""),1,0)</f>
        <v/>
      </c>
      <c r="O163" s="17">
        <f>IF($N163=1,COUNTIFS($B$2:$B163,$B163,$N$2:$N163,1),"")</f>
        <v/>
      </c>
      <c r="P163" s="17">
        <f>IF($N163=1,$B163&amp;"|"&amp;$O163,"")</f>
        <v/>
      </c>
      <c r="Q163" s="17">
        <f>IF($N163&lt;&gt;1,"",IF($O163=1,N(IFERROR(INDEX('Catálogo'!$F$2:$F$500,MATCH($B163,'Catálogo'!$A$2:$A$500,0)),0)),INDEX($J$1:$J$162,MATCH($B163&amp;"|"&amp;($O163-1),$P$1:$P$162,0))))</f>
        <v/>
      </c>
      <c r="R163" s="17">
        <f>IF($N163&lt;&gt;1,"",IF($O163=1,N(IFERROR(INDEX('Catálogo'!$E$2:$E$500,MATCH($B163,'Catálogo'!$A$2:$A$500,0)),0)),INDEX($K$1:$K$162,MATCH($B163&amp;"|"&amp;($O163-1),$P$1:$P$162,0))))</f>
        <v/>
      </c>
    </row>
    <row r="164" ht="18" customHeight="1">
      <c r="A164" s="18" t="n"/>
      <c r="B164" s="6" t="n"/>
      <c r="C164" s="19">
        <f>IF($B164="","",IFERROR(INDEX('Catálogo'!$B$2:$B$500,MATCH($B164,'Catálogo'!$A$2:$A$500,0)),"Clave no encontrada"))</f>
        <v/>
      </c>
      <c r="D164" s="6" t="n"/>
      <c r="E164" s="8" t="n"/>
      <c r="F164" s="7" t="n"/>
      <c r="G164" s="6" t="n"/>
      <c r="H164" s="10">
        <f>IF($N164&lt;&gt;1,"",IF(AND($I164&gt;0,ISNUMBER($F164)),$F164,$R164))</f>
        <v/>
      </c>
      <c r="I164" s="9">
        <f>IF($N164&lt;&gt;1,"",IF($D164="Salida",-ABS($E164),IF($D164="Entrada",ABS($E164),$E164)))</f>
        <v/>
      </c>
      <c r="J164" s="9">
        <f>IF($N164&lt;&gt;1,"",$Q164+$I164)</f>
        <v/>
      </c>
      <c r="K164" s="10">
        <f>IF($N164&lt;&gt;1,"",IF($I164&gt;0,IF($Q164&gt;0,($Q164*$R164+$I164*$H164)/($Q164+$I164),$H164),$R164))</f>
        <v/>
      </c>
      <c r="L164" s="10">
        <f>IF($N164&lt;&gt;1,"",ROUND($J164*$K164,2))</f>
        <v/>
      </c>
      <c r="N164" s="17">
        <f>IF(AND($B164&lt;&gt;"",ISNUMBER($E164),$D164&lt;&gt;""),1,0)</f>
        <v/>
      </c>
      <c r="O164" s="17">
        <f>IF($N164=1,COUNTIFS($B$2:$B164,$B164,$N$2:$N164,1),"")</f>
        <v/>
      </c>
      <c r="P164" s="17">
        <f>IF($N164=1,$B164&amp;"|"&amp;$O164,"")</f>
        <v/>
      </c>
      <c r="Q164" s="17">
        <f>IF($N164&lt;&gt;1,"",IF($O164=1,N(IFERROR(INDEX('Catálogo'!$F$2:$F$500,MATCH($B164,'Catálogo'!$A$2:$A$500,0)),0)),INDEX($J$1:$J$163,MATCH($B164&amp;"|"&amp;($O164-1),$P$1:$P$163,0))))</f>
        <v/>
      </c>
      <c r="R164" s="17">
        <f>IF($N164&lt;&gt;1,"",IF($O164=1,N(IFERROR(INDEX('Catálogo'!$E$2:$E$500,MATCH($B164,'Catálogo'!$A$2:$A$500,0)),0)),INDEX($K$1:$K$163,MATCH($B164&amp;"|"&amp;($O164-1),$P$1:$P$163,0))))</f>
        <v/>
      </c>
    </row>
    <row r="165" ht="18" customHeight="1">
      <c r="A165" s="18" t="n"/>
      <c r="B165" s="6" t="n"/>
      <c r="C165" s="19">
        <f>IF($B165="","",IFERROR(INDEX('Catálogo'!$B$2:$B$500,MATCH($B165,'Catálogo'!$A$2:$A$500,0)),"Clave no encontrada"))</f>
        <v/>
      </c>
      <c r="D165" s="6" t="n"/>
      <c r="E165" s="8" t="n"/>
      <c r="F165" s="7" t="n"/>
      <c r="G165" s="6" t="n"/>
      <c r="H165" s="10">
        <f>IF($N165&lt;&gt;1,"",IF(AND($I165&gt;0,ISNUMBER($F165)),$F165,$R165))</f>
        <v/>
      </c>
      <c r="I165" s="9">
        <f>IF($N165&lt;&gt;1,"",IF($D165="Salida",-ABS($E165),IF($D165="Entrada",ABS($E165),$E165)))</f>
        <v/>
      </c>
      <c r="J165" s="9">
        <f>IF($N165&lt;&gt;1,"",$Q165+$I165)</f>
        <v/>
      </c>
      <c r="K165" s="10">
        <f>IF($N165&lt;&gt;1,"",IF($I165&gt;0,IF($Q165&gt;0,($Q165*$R165+$I165*$H165)/($Q165+$I165),$H165),$R165))</f>
        <v/>
      </c>
      <c r="L165" s="10">
        <f>IF($N165&lt;&gt;1,"",ROUND($J165*$K165,2))</f>
        <v/>
      </c>
      <c r="N165" s="17">
        <f>IF(AND($B165&lt;&gt;"",ISNUMBER($E165),$D165&lt;&gt;""),1,0)</f>
        <v/>
      </c>
      <c r="O165" s="17">
        <f>IF($N165=1,COUNTIFS($B$2:$B165,$B165,$N$2:$N165,1),"")</f>
        <v/>
      </c>
      <c r="P165" s="17">
        <f>IF($N165=1,$B165&amp;"|"&amp;$O165,"")</f>
        <v/>
      </c>
      <c r="Q165" s="17">
        <f>IF($N165&lt;&gt;1,"",IF($O165=1,N(IFERROR(INDEX('Catálogo'!$F$2:$F$500,MATCH($B165,'Catálogo'!$A$2:$A$500,0)),0)),INDEX($J$1:$J$164,MATCH($B165&amp;"|"&amp;($O165-1),$P$1:$P$164,0))))</f>
        <v/>
      </c>
      <c r="R165" s="17">
        <f>IF($N165&lt;&gt;1,"",IF($O165=1,N(IFERROR(INDEX('Catálogo'!$E$2:$E$500,MATCH($B165,'Catálogo'!$A$2:$A$500,0)),0)),INDEX($K$1:$K$164,MATCH($B165&amp;"|"&amp;($O165-1),$P$1:$P$164,0))))</f>
        <v/>
      </c>
    </row>
    <row r="166" ht="18" customHeight="1">
      <c r="A166" s="18" t="n"/>
      <c r="B166" s="6" t="n"/>
      <c r="C166" s="19">
        <f>IF($B166="","",IFERROR(INDEX('Catálogo'!$B$2:$B$500,MATCH($B166,'Catálogo'!$A$2:$A$500,0)),"Clave no encontrada"))</f>
        <v/>
      </c>
      <c r="D166" s="6" t="n"/>
      <c r="E166" s="8" t="n"/>
      <c r="F166" s="7" t="n"/>
      <c r="G166" s="6" t="n"/>
      <c r="H166" s="10">
        <f>IF($N166&lt;&gt;1,"",IF(AND($I166&gt;0,ISNUMBER($F166)),$F166,$R166))</f>
        <v/>
      </c>
      <c r="I166" s="9">
        <f>IF($N166&lt;&gt;1,"",IF($D166="Salida",-ABS($E166),IF($D166="Entrada",ABS($E166),$E166)))</f>
        <v/>
      </c>
      <c r="J166" s="9">
        <f>IF($N166&lt;&gt;1,"",$Q166+$I166)</f>
        <v/>
      </c>
      <c r="K166" s="10">
        <f>IF($N166&lt;&gt;1,"",IF($I166&gt;0,IF($Q166&gt;0,($Q166*$R166+$I166*$H166)/($Q166+$I166),$H166),$R166))</f>
        <v/>
      </c>
      <c r="L166" s="10">
        <f>IF($N166&lt;&gt;1,"",ROUND($J166*$K166,2))</f>
        <v/>
      </c>
      <c r="N166" s="17">
        <f>IF(AND($B166&lt;&gt;"",ISNUMBER($E166),$D166&lt;&gt;""),1,0)</f>
        <v/>
      </c>
      <c r="O166" s="17">
        <f>IF($N166=1,COUNTIFS($B$2:$B166,$B166,$N$2:$N166,1),"")</f>
        <v/>
      </c>
      <c r="P166" s="17">
        <f>IF($N166=1,$B166&amp;"|"&amp;$O166,"")</f>
        <v/>
      </c>
      <c r="Q166" s="17">
        <f>IF($N166&lt;&gt;1,"",IF($O166=1,N(IFERROR(INDEX('Catálogo'!$F$2:$F$500,MATCH($B166,'Catálogo'!$A$2:$A$500,0)),0)),INDEX($J$1:$J$165,MATCH($B166&amp;"|"&amp;($O166-1),$P$1:$P$165,0))))</f>
        <v/>
      </c>
      <c r="R166" s="17">
        <f>IF($N166&lt;&gt;1,"",IF($O166=1,N(IFERROR(INDEX('Catálogo'!$E$2:$E$500,MATCH($B166,'Catálogo'!$A$2:$A$500,0)),0)),INDEX($K$1:$K$165,MATCH($B166&amp;"|"&amp;($O166-1),$P$1:$P$165,0))))</f>
        <v/>
      </c>
    </row>
    <row r="167" ht="18" customHeight="1">
      <c r="A167" s="18" t="n"/>
      <c r="B167" s="6" t="n"/>
      <c r="C167" s="19">
        <f>IF($B167="","",IFERROR(INDEX('Catálogo'!$B$2:$B$500,MATCH($B167,'Catálogo'!$A$2:$A$500,0)),"Clave no encontrada"))</f>
        <v/>
      </c>
      <c r="D167" s="6" t="n"/>
      <c r="E167" s="8" t="n"/>
      <c r="F167" s="7" t="n"/>
      <c r="G167" s="6" t="n"/>
      <c r="H167" s="10">
        <f>IF($N167&lt;&gt;1,"",IF(AND($I167&gt;0,ISNUMBER($F167)),$F167,$R167))</f>
        <v/>
      </c>
      <c r="I167" s="9">
        <f>IF($N167&lt;&gt;1,"",IF($D167="Salida",-ABS($E167),IF($D167="Entrada",ABS($E167),$E167)))</f>
        <v/>
      </c>
      <c r="J167" s="9">
        <f>IF($N167&lt;&gt;1,"",$Q167+$I167)</f>
        <v/>
      </c>
      <c r="K167" s="10">
        <f>IF($N167&lt;&gt;1,"",IF($I167&gt;0,IF($Q167&gt;0,($Q167*$R167+$I167*$H167)/($Q167+$I167),$H167),$R167))</f>
        <v/>
      </c>
      <c r="L167" s="10">
        <f>IF($N167&lt;&gt;1,"",ROUND($J167*$K167,2))</f>
        <v/>
      </c>
      <c r="N167" s="17">
        <f>IF(AND($B167&lt;&gt;"",ISNUMBER($E167),$D167&lt;&gt;""),1,0)</f>
        <v/>
      </c>
      <c r="O167" s="17">
        <f>IF($N167=1,COUNTIFS($B$2:$B167,$B167,$N$2:$N167,1),"")</f>
        <v/>
      </c>
      <c r="P167" s="17">
        <f>IF($N167=1,$B167&amp;"|"&amp;$O167,"")</f>
        <v/>
      </c>
      <c r="Q167" s="17">
        <f>IF($N167&lt;&gt;1,"",IF($O167=1,N(IFERROR(INDEX('Catálogo'!$F$2:$F$500,MATCH($B167,'Catálogo'!$A$2:$A$500,0)),0)),INDEX($J$1:$J$166,MATCH($B167&amp;"|"&amp;($O167-1),$P$1:$P$166,0))))</f>
        <v/>
      </c>
      <c r="R167" s="17">
        <f>IF($N167&lt;&gt;1,"",IF($O167=1,N(IFERROR(INDEX('Catálogo'!$E$2:$E$500,MATCH($B167,'Catálogo'!$A$2:$A$500,0)),0)),INDEX($K$1:$K$166,MATCH($B167&amp;"|"&amp;($O167-1),$P$1:$P$166,0))))</f>
        <v/>
      </c>
    </row>
    <row r="168" ht="18" customHeight="1">
      <c r="A168" s="18" t="n"/>
      <c r="B168" s="6" t="n"/>
      <c r="C168" s="19">
        <f>IF($B168="","",IFERROR(INDEX('Catálogo'!$B$2:$B$500,MATCH($B168,'Catálogo'!$A$2:$A$500,0)),"Clave no encontrada"))</f>
        <v/>
      </c>
      <c r="D168" s="6" t="n"/>
      <c r="E168" s="8" t="n"/>
      <c r="F168" s="7" t="n"/>
      <c r="G168" s="6" t="n"/>
      <c r="H168" s="10">
        <f>IF($N168&lt;&gt;1,"",IF(AND($I168&gt;0,ISNUMBER($F168)),$F168,$R168))</f>
        <v/>
      </c>
      <c r="I168" s="9">
        <f>IF($N168&lt;&gt;1,"",IF($D168="Salida",-ABS($E168),IF($D168="Entrada",ABS($E168),$E168)))</f>
        <v/>
      </c>
      <c r="J168" s="9">
        <f>IF($N168&lt;&gt;1,"",$Q168+$I168)</f>
        <v/>
      </c>
      <c r="K168" s="10">
        <f>IF($N168&lt;&gt;1,"",IF($I168&gt;0,IF($Q168&gt;0,($Q168*$R168+$I168*$H168)/($Q168+$I168),$H168),$R168))</f>
        <v/>
      </c>
      <c r="L168" s="10">
        <f>IF($N168&lt;&gt;1,"",ROUND($J168*$K168,2))</f>
        <v/>
      </c>
      <c r="N168" s="17">
        <f>IF(AND($B168&lt;&gt;"",ISNUMBER($E168),$D168&lt;&gt;""),1,0)</f>
        <v/>
      </c>
      <c r="O168" s="17">
        <f>IF($N168=1,COUNTIFS($B$2:$B168,$B168,$N$2:$N168,1),"")</f>
        <v/>
      </c>
      <c r="P168" s="17">
        <f>IF($N168=1,$B168&amp;"|"&amp;$O168,"")</f>
        <v/>
      </c>
      <c r="Q168" s="17">
        <f>IF($N168&lt;&gt;1,"",IF($O168=1,N(IFERROR(INDEX('Catálogo'!$F$2:$F$500,MATCH($B168,'Catálogo'!$A$2:$A$500,0)),0)),INDEX($J$1:$J$167,MATCH($B168&amp;"|"&amp;($O168-1),$P$1:$P$167,0))))</f>
        <v/>
      </c>
      <c r="R168" s="17">
        <f>IF($N168&lt;&gt;1,"",IF($O168=1,N(IFERROR(INDEX('Catálogo'!$E$2:$E$500,MATCH($B168,'Catálogo'!$A$2:$A$500,0)),0)),INDEX($K$1:$K$167,MATCH($B168&amp;"|"&amp;($O168-1),$P$1:$P$167,0))))</f>
        <v/>
      </c>
    </row>
    <row r="169" ht="18" customHeight="1">
      <c r="A169" s="18" t="n"/>
      <c r="B169" s="6" t="n"/>
      <c r="C169" s="19">
        <f>IF($B169="","",IFERROR(INDEX('Catálogo'!$B$2:$B$500,MATCH($B169,'Catálogo'!$A$2:$A$500,0)),"Clave no encontrada"))</f>
        <v/>
      </c>
      <c r="D169" s="6" t="n"/>
      <c r="E169" s="8" t="n"/>
      <c r="F169" s="7" t="n"/>
      <c r="G169" s="6" t="n"/>
      <c r="H169" s="10">
        <f>IF($N169&lt;&gt;1,"",IF(AND($I169&gt;0,ISNUMBER($F169)),$F169,$R169))</f>
        <v/>
      </c>
      <c r="I169" s="9">
        <f>IF($N169&lt;&gt;1,"",IF($D169="Salida",-ABS($E169),IF($D169="Entrada",ABS($E169),$E169)))</f>
        <v/>
      </c>
      <c r="J169" s="9">
        <f>IF($N169&lt;&gt;1,"",$Q169+$I169)</f>
        <v/>
      </c>
      <c r="K169" s="10">
        <f>IF($N169&lt;&gt;1,"",IF($I169&gt;0,IF($Q169&gt;0,($Q169*$R169+$I169*$H169)/($Q169+$I169),$H169),$R169))</f>
        <v/>
      </c>
      <c r="L169" s="10">
        <f>IF($N169&lt;&gt;1,"",ROUND($J169*$K169,2))</f>
        <v/>
      </c>
      <c r="N169" s="17">
        <f>IF(AND($B169&lt;&gt;"",ISNUMBER($E169),$D169&lt;&gt;""),1,0)</f>
        <v/>
      </c>
      <c r="O169" s="17">
        <f>IF($N169=1,COUNTIFS($B$2:$B169,$B169,$N$2:$N169,1),"")</f>
        <v/>
      </c>
      <c r="P169" s="17">
        <f>IF($N169=1,$B169&amp;"|"&amp;$O169,"")</f>
        <v/>
      </c>
      <c r="Q169" s="17">
        <f>IF($N169&lt;&gt;1,"",IF($O169=1,N(IFERROR(INDEX('Catálogo'!$F$2:$F$500,MATCH($B169,'Catálogo'!$A$2:$A$500,0)),0)),INDEX($J$1:$J$168,MATCH($B169&amp;"|"&amp;($O169-1),$P$1:$P$168,0))))</f>
        <v/>
      </c>
      <c r="R169" s="17">
        <f>IF($N169&lt;&gt;1,"",IF($O169=1,N(IFERROR(INDEX('Catálogo'!$E$2:$E$500,MATCH($B169,'Catálogo'!$A$2:$A$500,0)),0)),INDEX($K$1:$K$168,MATCH($B169&amp;"|"&amp;($O169-1),$P$1:$P$168,0))))</f>
        <v/>
      </c>
    </row>
    <row r="170" ht="18" customHeight="1">
      <c r="A170" s="18" t="n"/>
      <c r="B170" s="6" t="n"/>
      <c r="C170" s="19">
        <f>IF($B170="","",IFERROR(INDEX('Catálogo'!$B$2:$B$500,MATCH($B170,'Catálogo'!$A$2:$A$500,0)),"Clave no encontrada"))</f>
        <v/>
      </c>
      <c r="D170" s="6" t="n"/>
      <c r="E170" s="8" t="n"/>
      <c r="F170" s="7" t="n"/>
      <c r="G170" s="6" t="n"/>
      <c r="H170" s="10">
        <f>IF($N170&lt;&gt;1,"",IF(AND($I170&gt;0,ISNUMBER($F170)),$F170,$R170))</f>
        <v/>
      </c>
      <c r="I170" s="9">
        <f>IF($N170&lt;&gt;1,"",IF($D170="Salida",-ABS($E170),IF($D170="Entrada",ABS($E170),$E170)))</f>
        <v/>
      </c>
      <c r="J170" s="9">
        <f>IF($N170&lt;&gt;1,"",$Q170+$I170)</f>
        <v/>
      </c>
      <c r="K170" s="10">
        <f>IF($N170&lt;&gt;1,"",IF($I170&gt;0,IF($Q170&gt;0,($Q170*$R170+$I170*$H170)/($Q170+$I170),$H170),$R170))</f>
        <v/>
      </c>
      <c r="L170" s="10">
        <f>IF($N170&lt;&gt;1,"",ROUND($J170*$K170,2))</f>
        <v/>
      </c>
      <c r="N170" s="17">
        <f>IF(AND($B170&lt;&gt;"",ISNUMBER($E170),$D170&lt;&gt;""),1,0)</f>
        <v/>
      </c>
      <c r="O170" s="17">
        <f>IF($N170=1,COUNTIFS($B$2:$B170,$B170,$N$2:$N170,1),"")</f>
        <v/>
      </c>
      <c r="P170" s="17">
        <f>IF($N170=1,$B170&amp;"|"&amp;$O170,"")</f>
        <v/>
      </c>
      <c r="Q170" s="17">
        <f>IF($N170&lt;&gt;1,"",IF($O170=1,N(IFERROR(INDEX('Catálogo'!$F$2:$F$500,MATCH($B170,'Catálogo'!$A$2:$A$500,0)),0)),INDEX($J$1:$J$169,MATCH($B170&amp;"|"&amp;($O170-1),$P$1:$P$169,0))))</f>
        <v/>
      </c>
      <c r="R170" s="17">
        <f>IF($N170&lt;&gt;1,"",IF($O170=1,N(IFERROR(INDEX('Catálogo'!$E$2:$E$500,MATCH($B170,'Catálogo'!$A$2:$A$500,0)),0)),INDEX($K$1:$K$169,MATCH($B170&amp;"|"&amp;($O170-1),$P$1:$P$169,0))))</f>
        <v/>
      </c>
    </row>
    <row r="171" ht="18" customHeight="1">
      <c r="A171" s="18" t="n"/>
      <c r="B171" s="6" t="n"/>
      <c r="C171" s="19">
        <f>IF($B171="","",IFERROR(INDEX('Catálogo'!$B$2:$B$500,MATCH($B171,'Catálogo'!$A$2:$A$500,0)),"Clave no encontrada"))</f>
        <v/>
      </c>
      <c r="D171" s="6" t="n"/>
      <c r="E171" s="8" t="n"/>
      <c r="F171" s="7" t="n"/>
      <c r="G171" s="6" t="n"/>
      <c r="H171" s="10">
        <f>IF($N171&lt;&gt;1,"",IF(AND($I171&gt;0,ISNUMBER($F171)),$F171,$R171))</f>
        <v/>
      </c>
      <c r="I171" s="9">
        <f>IF($N171&lt;&gt;1,"",IF($D171="Salida",-ABS($E171),IF($D171="Entrada",ABS($E171),$E171)))</f>
        <v/>
      </c>
      <c r="J171" s="9">
        <f>IF($N171&lt;&gt;1,"",$Q171+$I171)</f>
        <v/>
      </c>
      <c r="K171" s="10">
        <f>IF($N171&lt;&gt;1,"",IF($I171&gt;0,IF($Q171&gt;0,($Q171*$R171+$I171*$H171)/($Q171+$I171),$H171),$R171))</f>
        <v/>
      </c>
      <c r="L171" s="10">
        <f>IF($N171&lt;&gt;1,"",ROUND($J171*$K171,2))</f>
        <v/>
      </c>
      <c r="N171" s="17">
        <f>IF(AND($B171&lt;&gt;"",ISNUMBER($E171),$D171&lt;&gt;""),1,0)</f>
        <v/>
      </c>
      <c r="O171" s="17">
        <f>IF($N171=1,COUNTIFS($B$2:$B171,$B171,$N$2:$N171,1),"")</f>
        <v/>
      </c>
      <c r="P171" s="17">
        <f>IF($N171=1,$B171&amp;"|"&amp;$O171,"")</f>
        <v/>
      </c>
      <c r="Q171" s="17">
        <f>IF($N171&lt;&gt;1,"",IF($O171=1,N(IFERROR(INDEX('Catálogo'!$F$2:$F$500,MATCH($B171,'Catálogo'!$A$2:$A$500,0)),0)),INDEX($J$1:$J$170,MATCH($B171&amp;"|"&amp;($O171-1),$P$1:$P$170,0))))</f>
        <v/>
      </c>
      <c r="R171" s="17">
        <f>IF($N171&lt;&gt;1,"",IF($O171=1,N(IFERROR(INDEX('Catálogo'!$E$2:$E$500,MATCH($B171,'Catálogo'!$A$2:$A$500,0)),0)),INDEX($K$1:$K$170,MATCH($B171&amp;"|"&amp;($O171-1),$P$1:$P$170,0))))</f>
        <v/>
      </c>
    </row>
    <row r="172" ht="18" customHeight="1">
      <c r="A172" s="18" t="n"/>
      <c r="B172" s="6" t="n"/>
      <c r="C172" s="19">
        <f>IF($B172="","",IFERROR(INDEX('Catálogo'!$B$2:$B$500,MATCH($B172,'Catálogo'!$A$2:$A$500,0)),"Clave no encontrada"))</f>
        <v/>
      </c>
      <c r="D172" s="6" t="n"/>
      <c r="E172" s="8" t="n"/>
      <c r="F172" s="7" t="n"/>
      <c r="G172" s="6" t="n"/>
      <c r="H172" s="10">
        <f>IF($N172&lt;&gt;1,"",IF(AND($I172&gt;0,ISNUMBER($F172)),$F172,$R172))</f>
        <v/>
      </c>
      <c r="I172" s="9">
        <f>IF($N172&lt;&gt;1,"",IF($D172="Salida",-ABS($E172),IF($D172="Entrada",ABS($E172),$E172)))</f>
        <v/>
      </c>
      <c r="J172" s="9">
        <f>IF($N172&lt;&gt;1,"",$Q172+$I172)</f>
        <v/>
      </c>
      <c r="K172" s="10">
        <f>IF($N172&lt;&gt;1,"",IF($I172&gt;0,IF($Q172&gt;0,($Q172*$R172+$I172*$H172)/($Q172+$I172),$H172),$R172))</f>
        <v/>
      </c>
      <c r="L172" s="10">
        <f>IF($N172&lt;&gt;1,"",ROUND($J172*$K172,2))</f>
        <v/>
      </c>
      <c r="N172" s="17">
        <f>IF(AND($B172&lt;&gt;"",ISNUMBER($E172),$D172&lt;&gt;""),1,0)</f>
        <v/>
      </c>
      <c r="O172" s="17">
        <f>IF($N172=1,COUNTIFS($B$2:$B172,$B172,$N$2:$N172,1),"")</f>
        <v/>
      </c>
      <c r="P172" s="17">
        <f>IF($N172=1,$B172&amp;"|"&amp;$O172,"")</f>
        <v/>
      </c>
      <c r="Q172" s="17">
        <f>IF($N172&lt;&gt;1,"",IF($O172=1,N(IFERROR(INDEX('Catálogo'!$F$2:$F$500,MATCH($B172,'Catálogo'!$A$2:$A$500,0)),0)),INDEX($J$1:$J$171,MATCH($B172&amp;"|"&amp;($O172-1),$P$1:$P$171,0))))</f>
        <v/>
      </c>
      <c r="R172" s="17">
        <f>IF($N172&lt;&gt;1,"",IF($O172=1,N(IFERROR(INDEX('Catálogo'!$E$2:$E$500,MATCH($B172,'Catálogo'!$A$2:$A$500,0)),0)),INDEX($K$1:$K$171,MATCH($B172&amp;"|"&amp;($O172-1),$P$1:$P$171,0))))</f>
        <v/>
      </c>
    </row>
    <row r="173" ht="18" customHeight="1">
      <c r="A173" s="18" t="n"/>
      <c r="B173" s="6" t="n"/>
      <c r="C173" s="19">
        <f>IF($B173="","",IFERROR(INDEX('Catálogo'!$B$2:$B$500,MATCH($B173,'Catálogo'!$A$2:$A$500,0)),"Clave no encontrada"))</f>
        <v/>
      </c>
      <c r="D173" s="6" t="n"/>
      <c r="E173" s="8" t="n"/>
      <c r="F173" s="7" t="n"/>
      <c r="G173" s="6" t="n"/>
      <c r="H173" s="10">
        <f>IF($N173&lt;&gt;1,"",IF(AND($I173&gt;0,ISNUMBER($F173)),$F173,$R173))</f>
        <v/>
      </c>
      <c r="I173" s="9">
        <f>IF($N173&lt;&gt;1,"",IF($D173="Salida",-ABS($E173),IF($D173="Entrada",ABS($E173),$E173)))</f>
        <v/>
      </c>
      <c r="J173" s="9">
        <f>IF($N173&lt;&gt;1,"",$Q173+$I173)</f>
        <v/>
      </c>
      <c r="K173" s="10">
        <f>IF($N173&lt;&gt;1,"",IF($I173&gt;0,IF($Q173&gt;0,($Q173*$R173+$I173*$H173)/($Q173+$I173),$H173),$R173))</f>
        <v/>
      </c>
      <c r="L173" s="10">
        <f>IF($N173&lt;&gt;1,"",ROUND($J173*$K173,2))</f>
        <v/>
      </c>
      <c r="N173" s="17">
        <f>IF(AND($B173&lt;&gt;"",ISNUMBER($E173),$D173&lt;&gt;""),1,0)</f>
        <v/>
      </c>
      <c r="O173" s="17">
        <f>IF($N173=1,COUNTIFS($B$2:$B173,$B173,$N$2:$N173,1),"")</f>
        <v/>
      </c>
      <c r="P173" s="17">
        <f>IF($N173=1,$B173&amp;"|"&amp;$O173,"")</f>
        <v/>
      </c>
      <c r="Q173" s="17">
        <f>IF($N173&lt;&gt;1,"",IF($O173=1,N(IFERROR(INDEX('Catálogo'!$F$2:$F$500,MATCH($B173,'Catálogo'!$A$2:$A$500,0)),0)),INDEX($J$1:$J$172,MATCH($B173&amp;"|"&amp;($O173-1),$P$1:$P$172,0))))</f>
        <v/>
      </c>
      <c r="R173" s="17">
        <f>IF($N173&lt;&gt;1,"",IF($O173=1,N(IFERROR(INDEX('Catálogo'!$E$2:$E$500,MATCH($B173,'Catálogo'!$A$2:$A$500,0)),0)),INDEX($K$1:$K$172,MATCH($B173&amp;"|"&amp;($O173-1),$P$1:$P$172,0))))</f>
        <v/>
      </c>
    </row>
    <row r="174" ht="18" customHeight="1">
      <c r="A174" s="18" t="n"/>
      <c r="B174" s="6" t="n"/>
      <c r="C174" s="19">
        <f>IF($B174="","",IFERROR(INDEX('Catálogo'!$B$2:$B$500,MATCH($B174,'Catálogo'!$A$2:$A$500,0)),"Clave no encontrada"))</f>
        <v/>
      </c>
      <c r="D174" s="6" t="n"/>
      <c r="E174" s="8" t="n"/>
      <c r="F174" s="7" t="n"/>
      <c r="G174" s="6" t="n"/>
      <c r="H174" s="10">
        <f>IF($N174&lt;&gt;1,"",IF(AND($I174&gt;0,ISNUMBER($F174)),$F174,$R174))</f>
        <v/>
      </c>
      <c r="I174" s="9">
        <f>IF($N174&lt;&gt;1,"",IF($D174="Salida",-ABS($E174),IF($D174="Entrada",ABS($E174),$E174)))</f>
        <v/>
      </c>
      <c r="J174" s="9">
        <f>IF($N174&lt;&gt;1,"",$Q174+$I174)</f>
        <v/>
      </c>
      <c r="K174" s="10">
        <f>IF($N174&lt;&gt;1,"",IF($I174&gt;0,IF($Q174&gt;0,($Q174*$R174+$I174*$H174)/($Q174+$I174),$H174),$R174))</f>
        <v/>
      </c>
      <c r="L174" s="10">
        <f>IF($N174&lt;&gt;1,"",ROUND($J174*$K174,2))</f>
        <v/>
      </c>
      <c r="N174" s="17">
        <f>IF(AND($B174&lt;&gt;"",ISNUMBER($E174),$D174&lt;&gt;""),1,0)</f>
        <v/>
      </c>
      <c r="O174" s="17">
        <f>IF($N174=1,COUNTIFS($B$2:$B174,$B174,$N$2:$N174,1),"")</f>
        <v/>
      </c>
      <c r="P174" s="17">
        <f>IF($N174=1,$B174&amp;"|"&amp;$O174,"")</f>
        <v/>
      </c>
      <c r="Q174" s="17">
        <f>IF($N174&lt;&gt;1,"",IF($O174=1,N(IFERROR(INDEX('Catálogo'!$F$2:$F$500,MATCH($B174,'Catálogo'!$A$2:$A$500,0)),0)),INDEX($J$1:$J$173,MATCH($B174&amp;"|"&amp;($O174-1),$P$1:$P$173,0))))</f>
        <v/>
      </c>
      <c r="R174" s="17">
        <f>IF($N174&lt;&gt;1,"",IF($O174=1,N(IFERROR(INDEX('Catálogo'!$E$2:$E$500,MATCH($B174,'Catálogo'!$A$2:$A$500,0)),0)),INDEX($K$1:$K$173,MATCH($B174&amp;"|"&amp;($O174-1),$P$1:$P$173,0))))</f>
        <v/>
      </c>
    </row>
    <row r="175" ht="18" customHeight="1">
      <c r="A175" s="18" t="n"/>
      <c r="B175" s="6" t="n"/>
      <c r="C175" s="19">
        <f>IF($B175="","",IFERROR(INDEX('Catálogo'!$B$2:$B$500,MATCH($B175,'Catálogo'!$A$2:$A$500,0)),"Clave no encontrada"))</f>
        <v/>
      </c>
      <c r="D175" s="6" t="n"/>
      <c r="E175" s="8" t="n"/>
      <c r="F175" s="7" t="n"/>
      <c r="G175" s="6" t="n"/>
      <c r="H175" s="10">
        <f>IF($N175&lt;&gt;1,"",IF(AND($I175&gt;0,ISNUMBER($F175)),$F175,$R175))</f>
        <v/>
      </c>
      <c r="I175" s="9">
        <f>IF($N175&lt;&gt;1,"",IF($D175="Salida",-ABS($E175),IF($D175="Entrada",ABS($E175),$E175)))</f>
        <v/>
      </c>
      <c r="J175" s="9">
        <f>IF($N175&lt;&gt;1,"",$Q175+$I175)</f>
        <v/>
      </c>
      <c r="K175" s="10">
        <f>IF($N175&lt;&gt;1,"",IF($I175&gt;0,IF($Q175&gt;0,($Q175*$R175+$I175*$H175)/($Q175+$I175),$H175),$R175))</f>
        <v/>
      </c>
      <c r="L175" s="10">
        <f>IF($N175&lt;&gt;1,"",ROUND($J175*$K175,2))</f>
        <v/>
      </c>
      <c r="N175" s="17">
        <f>IF(AND($B175&lt;&gt;"",ISNUMBER($E175),$D175&lt;&gt;""),1,0)</f>
        <v/>
      </c>
      <c r="O175" s="17">
        <f>IF($N175=1,COUNTIFS($B$2:$B175,$B175,$N$2:$N175,1),"")</f>
        <v/>
      </c>
      <c r="P175" s="17">
        <f>IF($N175=1,$B175&amp;"|"&amp;$O175,"")</f>
        <v/>
      </c>
      <c r="Q175" s="17">
        <f>IF($N175&lt;&gt;1,"",IF($O175=1,N(IFERROR(INDEX('Catálogo'!$F$2:$F$500,MATCH($B175,'Catálogo'!$A$2:$A$500,0)),0)),INDEX($J$1:$J$174,MATCH($B175&amp;"|"&amp;($O175-1),$P$1:$P$174,0))))</f>
        <v/>
      </c>
      <c r="R175" s="17">
        <f>IF($N175&lt;&gt;1,"",IF($O175=1,N(IFERROR(INDEX('Catálogo'!$E$2:$E$500,MATCH($B175,'Catálogo'!$A$2:$A$500,0)),0)),INDEX($K$1:$K$174,MATCH($B175&amp;"|"&amp;($O175-1),$P$1:$P$174,0))))</f>
        <v/>
      </c>
    </row>
    <row r="176" ht="18" customHeight="1">
      <c r="A176" s="18" t="n"/>
      <c r="B176" s="6" t="n"/>
      <c r="C176" s="19">
        <f>IF($B176="","",IFERROR(INDEX('Catálogo'!$B$2:$B$500,MATCH($B176,'Catálogo'!$A$2:$A$500,0)),"Clave no encontrada"))</f>
        <v/>
      </c>
      <c r="D176" s="6" t="n"/>
      <c r="E176" s="8" t="n"/>
      <c r="F176" s="7" t="n"/>
      <c r="G176" s="6" t="n"/>
      <c r="H176" s="10">
        <f>IF($N176&lt;&gt;1,"",IF(AND($I176&gt;0,ISNUMBER($F176)),$F176,$R176))</f>
        <v/>
      </c>
      <c r="I176" s="9">
        <f>IF($N176&lt;&gt;1,"",IF($D176="Salida",-ABS($E176),IF($D176="Entrada",ABS($E176),$E176)))</f>
        <v/>
      </c>
      <c r="J176" s="9">
        <f>IF($N176&lt;&gt;1,"",$Q176+$I176)</f>
        <v/>
      </c>
      <c r="K176" s="10">
        <f>IF($N176&lt;&gt;1,"",IF($I176&gt;0,IF($Q176&gt;0,($Q176*$R176+$I176*$H176)/($Q176+$I176),$H176),$R176))</f>
        <v/>
      </c>
      <c r="L176" s="10">
        <f>IF($N176&lt;&gt;1,"",ROUND($J176*$K176,2))</f>
        <v/>
      </c>
      <c r="N176" s="17">
        <f>IF(AND($B176&lt;&gt;"",ISNUMBER($E176),$D176&lt;&gt;""),1,0)</f>
        <v/>
      </c>
      <c r="O176" s="17">
        <f>IF($N176=1,COUNTIFS($B$2:$B176,$B176,$N$2:$N176,1),"")</f>
        <v/>
      </c>
      <c r="P176" s="17">
        <f>IF($N176=1,$B176&amp;"|"&amp;$O176,"")</f>
        <v/>
      </c>
      <c r="Q176" s="17">
        <f>IF($N176&lt;&gt;1,"",IF($O176=1,N(IFERROR(INDEX('Catálogo'!$F$2:$F$500,MATCH($B176,'Catálogo'!$A$2:$A$500,0)),0)),INDEX($J$1:$J$175,MATCH($B176&amp;"|"&amp;($O176-1),$P$1:$P$175,0))))</f>
        <v/>
      </c>
      <c r="R176" s="17">
        <f>IF($N176&lt;&gt;1,"",IF($O176=1,N(IFERROR(INDEX('Catálogo'!$E$2:$E$500,MATCH($B176,'Catálogo'!$A$2:$A$500,0)),0)),INDEX($K$1:$K$175,MATCH($B176&amp;"|"&amp;($O176-1),$P$1:$P$175,0))))</f>
        <v/>
      </c>
    </row>
    <row r="177" ht="18" customHeight="1">
      <c r="A177" s="18" t="n"/>
      <c r="B177" s="6" t="n"/>
      <c r="C177" s="19">
        <f>IF($B177="","",IFERROR(INDEX('Catálogo'!$B$2:$B$500,MATCH($B177,'Catálogo'!$A$2:$A$500,0)),"Clave no encontrada"))</f>
        <v/>
      </c>
      <c r="D177" s="6" t="n"/>
      <c r="E177" s="8" t="n"/>
      <c r="F177" s="7" t="n"/>
      <c r="G177" s="6" t="n"/>
      <c r="H177" s="10">
        <f>IF($N177&lt;&gt;1,"",IF(AND($I177&gt;0,ISNUMBER($F177)),$F177,$R177))</f>
        <v/>
      </c>
      <c r="I177" s="9">
        <f>IF($N177&lt;&gt;1,"",IF($D177="Salida",-ABS($E177),IF($D177="Entrada",ABS($E177),$E177)))</f>
        <v/>
      </c>
      <c r="J177" s="9">
        <f>IF($N177&lt;&gt;1,"",$Q177+$I177)</f>
        <v/>
      </c>
      <c r="K177" s="10">
        <f>IF($N177&lt;&gt;1,"",IF($I177&gt;0,IF($Q177&gt;0,($Q177*$R177+$I177*$H177)/($Q177+$I177),$H177),$R177))</f>
        <v/>
      </c>
      <c r="L177" s="10">
        <f>IF($N177&lt;&gt;1,"",ROUND($J177*$K177,2))</f>
        <v/>
      </c>
      <c r="N177" s="17">
        <f>IF(AND($B177&lt;&gt;"",ISNUMBER($E177),$D177&lt;&gt;""),1,0)</f>
        <v/>
      </c>
      <c r="O177" s="17">
        <f>IF($N177=1,COUNTIFS($B$2:$B177,$B177,$N$2:$N177,1),"")</f>
        <v/>
      </c>
      <c r="P177" s="17">
        <f>IF($N177=1,$B177&amp;"|"&amp;$O177,"")</f>
        <v/>
      </c>
      <c r="Q177" s="17">
        <f>IF($N177&lt;&gt;1,"",IF($O177=1,N(IFERROR(INDEX('Catálogo'!$F$2:$F$500,MATCH($B177,'Catálogo'!$A$2:$A$500,0)),0)),INDEX($J$1:$J$176,MATCH($B177&amp;"|"&amp;($O177-1),$P$1:$P$176,0))))</f>
        <v/>
      </c>
      <c r="R177" s="17">
        <f>IF($N177&lt;&gt;1,"",IF($O177=1,N(IFERROR(INDEX('Catálogo'!$E$2:$E$500,MATCH($B177,'Catálogo'!$A$2:$A$500,0)),0)),INDEX($K$1:$K$176,MATCH($B177&amp;"|"&amp;($O177-1),$P$1:$P$176,0))))</f>
        <v/>
      </c>
    </row>
    <row r="178" ht="18" customHeight="1">
      <c r="A178" s="18" t="n"/>
      <c r="B178" s="6" t="n"/>
      <c r="C178" s="19">
        <f>IF($B178="","",IFERROR(INDEX('Catálogo'!$B$2:$B$500,MATCH($B178,'Catálogo'!$A$2:$A$500,0)),"Clave no encontrada"))</f>
        <v/>
      </c>
      <c r="D178" s="6" t="n"/>
      <c r="E178" s="8" t="n"/>
      <c r="F178" s="7" t="n"/>
      <c r="G178" s="6" t="n"/>
      <c r="H178" s="10">
        <f>IF($N178&lt;&gt;1,"",IF(AND($I178&gt;0,ISNUMBER($F178)),$F178,$R178))</f>
        <v/>
      </c>
      <c r="I178" s="9">
        <f>IF($N178&lt;&gt;1,"",IF($D178="Salida",-ABS($E178),IF($D178="Entrada",ABS($E178),$E178)))</f>
        <v/>
      </c>
      <c r="J178" s="9">
        <f>IF($N178&lt;&gt;1,"",$Q178+$I178)</f>
        <v/>
      </c>
      <c r="K178" s="10">
        <f>IF($N178&lt;&gt;1,"",IF($I178&gt;0,IF($Q178&gt;0,($Q178*$R178+$I178*$H178)/($Q178+$I178),$H178),$R178))</f>
        <v/>
      </c>
      <c r="L178" s="10">
        <f>IF($N178&lt;&gt;1,"",ROUND($J178*$K178,2))</f>
        <v/>
      </c>
      <c r="N178" s="17">
        <f>IF(AND($B178&lt;&gt;"",ISNUMBER($E178),$D178&lt;&gt;""),1,0)</f>
        <v/>
      </c>
      <c r="O178" s="17">
        <f>IF($N178=1,COUNTIFS($B$2:$B178,$B178,$N$2:$N178,1),"")</f>
        <v/>
      </c>
      <c r="P178" s="17">
        <f>IF($N178=1,$B178&amp;"|"&amp;$O178,"")</f>
        <v/>
      </c>
      <c r="Q178" s="17">
        <f>IF($N178&lt;&gt;1,"",IF($O178=1,N(IFERROR(INDEX('Catálogo'!$F$2:$F$500,MATCH($B178,'Catálogo'!$A$2:$A$500,0)),0)),INDEX($J$1:$J$177,MATCH($B178&amp;"|"&amp;($O178-1),$P$1:$P$177,0))))</f>
        <v/>
      </c>
      <c r="R178" s="17">
        <f>IF($N178&lt;&gt;1,"",IF($O178=1,N(IFERROR(INDEX('Catálogo'!$E$2:$E$500,MATCH($B178,'Catálogo'!$A$2:$A$500,0)),0)),INDEX($K$1:$K$177,MATCH($B178&amp;"|"&amp;($O178-1),$P$1:$P$177,0))))</f>
        <v/>
      </c>
    </row>
    <row r="179" ht="18" customHeight="1">
      <c r="A179" s="18" t="n"/>
      <c r="B179" s="6" t="n"/>
      <c r="C179" s="19">
        <f>IF($B179="","",IFERROR(INDEX('Catálogo'!$B$2:$B$500,MATCH($B179,'Catálogo'!$A$2:$A$500,0)),"Clave no encontrada"))</f>
        <v/>
      </c>
      <c r="D179" s="6" t="n"/>
      <c r="E179" s="8" t="n"/>
      <c r="F179" s="7" t="n"/>
      <c r="G179" s="6" t="n"/>
      <c r="H179" s="10">
        <f>IF($N179&lt;&gt;1,"",IF(AND($I179&gt;0,ISNUMBER($F179)),$F179,$R179))</f>
        <v/>
      </c>
      <c r="I179" s="9">
        <f>IF($N179&lt;&gt;1,"",IF($D179="Salida",-ABS($E179),IF($D179="Entrada",ABS($E179),$E179)))</f>
        <v/>
      </c>
      <c r="J179" s="9">
        <f>IF($N179&lt;&gt;1,"",$Q179+$I179)</f>
        <v/>
      </c>
      <c r="K179" s="10">
        <f>IF($N179&lt;&gt;1,"",IF($I179&gt;0,IF($Q179&gt;0,($Q179*$R179+$I179*$H179)/($Q179+$I179),$H179),$R179))</f>
        <v/>
      </c>
      <c r="L179" s="10">
        <f>IF($N179&lt;&gt;1,"",ROUND($J179*$K179,2))</f>
        <v/>
      </c>
      <c r="N179" s="17">
        <f>IF(AND($B179&lt;&gt;"",ISNUMBER($E179),$D179&lt;&gt;""),1,0)</f>
        <v/>
      </c>
      <c r="O179" s="17">
        <f>IF($N179=1,COUNTIFS($B$2:$B179,$B179,$N$2:$N179,1),"")</f>
        <v/>
      </c>
      <c r="P179" s="17">
        <f>IF($N179=1,$B179&amp;"|"&amp;$O179,"")</f>
        <v/>
      </c>
      <c r="Q179" s="17">
        <f>IF($N179&lt;&gt;1,"",IF($O179=1,N(IFERROR(INDEX('Catálogo'!$F$2:$F$500,MATCH($B179,'Catálogo'!$A$2:$A$500,0)),0)),INDEX($J$1:$J$178,MATCH($B179&amp;"|"&amp;($O179-1),$P$1:$P$178,0))))</f>
        <v/>
      </c>
      <c r="R179" s="17">
        <f>IF($N179&lt;&gt;1,"",IF($O179=1,N(IFERROR(INDEX('Catálogo'!$E$2:$E$500,MATCH($B179,'Catálogo'!$A$2:$A$500,0)),0)),INDEX($K$1:$K$178,MATCH($B179&amp;"|"&amp;($O179-1),$P$1:$P$178,0))))</f>
        <v/>
      </c>
    </row>
    <row r="180" ht="18" customHeight="1">
      <c r="A180" s="18" t="n"/>
      <c r="B180" s="6" t="n"/>
      <c r="C180" s="19">
        <f>IF($B180="","",IFERROR(INDEX('Catálogo'!$B$2:$B$500,MATCH($B180,'Catálogo'!$A$2:$A$500,0)),"Clave no encontrada"))</f>
        <v/>
      </c>
      <c r="D180" s="6" t="n"/>
      <c r="E180" s="8" t="n"/>
      <c r="F180" s="7" t="n"/>
      <c r="G180" s="6" t="n"/>
      <c r="H180" s="10">
        <f>IF($N180&lt;&gt;1,"",IF(AND($I180&gt;0,ISNUMBER($F180)),$F180,$R180))</f>
        <v/>
      </c>
      <c r="I180" s="9">
        <f>IF($N180&lt;&gt;1,"",IF($D180="Salida",-ABS($E180),IF($D180="Entrada",ABS($E180),$E180)))</f>
        <v/>
      </c>
      <c r="J180" s="9">
        <f>IF($N180&lt;&gt;1,"",$Q180+$I180)</f>
        <v/>
      </c>
      <c r="K180" s="10">
        <f>IF($N180&lt;&gt;1,"",IF($I180&gt;0,IF($Q180&gt;0,($Q180*$R180+$I180*$H180)/($Q180+$I180),$H180),$R180))</f>
        <v/>
      </c>
      <c r="L180" s="10">
        <f>IF($N180&lt;&gt;1,"",ROUND($J180*$K180,2))</f>
        <v/>
      </c>
      <c r="N180" s="17">
        <f>IF(AND($B180&lt;&gt;"",ISNUMBER($E180),$D180&lt;&gt;""),1,0)</f>
        <v/>
      </c>
      <c r="O180" s="17">
        <f>IF($N180=1,COUNTIFS($B$2:$B180,$B180,$N$2:$N180,1),"")</f>
        <v/>
      </c>
      <c r="P180" s="17">
        <f>IF($N180=1,$B180&amp;"|"&amp;$O180,"")</f>
        <v/>
      </c>
      <c r="Q180" s="17">
        <f>IF($N180&lt;&gt;1,"",IF($O180=1,N(IFERROR(INDEX('Catálogo'!$F$2:$F$500,MATCH($B180,'Catálogo'!$A$2:$A$500,0)),0)),INDEX($J$1:$J$179,MATCH($B180&amp;"|"&amp;($O180-1),$P$1:$P$179,0))))</f>
        <v/>
      </c>
      <c r="R180" s="17">
        <f>IF($N180&lt;&gt;1,"",IF($O180=1,N(IFERROR(INDEX('Catálogo'!$E$2:$E$500,MATCH($B180,'Catálogo'!$A$2:$A$500,0)),0)),INDEX($K$1:$K$179,MATCH($B180&amp;"|"&amp;($O180-1),$P$1:$P$179,0))))</f>
        <v/>
      </c>
    </row>
    <row r="181" ht="18" customHeight="1">
      <c r="A181" s="18" t="n"/>
      <c r="B181" s="6" t="n"/>
      <c r="C181" s="19">
        <f>IF($B181="","",IFERROR(INDEX('Catálogo'!$B$2:$B$500,MATCH($B181,'Catálogo'!$A$2:$A$500,0)),"Clave no encontrada"))</f>
        <v/>
      </c>
      <c r="D181" s="6" t="n"/>
      <c r="E181" s="8" t="n"/>
      <c r="F181" s="7" t="n"/>
      <c r="G181" s="6" t="n"/>
      <c r="H181" s="10">
        <f>IF($N181&lt;&gt;1,"",IF(AND($I181&gt;0,ISNUMBER($F181)),$F181,$R181))</f>
        <v/>
      </c>
      <c r="I181" s="9">
        <f>IF($N181&lt;&gt;1,"",IF($D181="Salida",-ABS($E181),IF($D181="Entrada",ABS($E181),$E181)))</f>
        <v/>
      </c>
      <c r="J181" s="9">
        <f>IF($N181&lt;&gt;1,"",$Q181+$I181)</f>
        <v/>
      </c>
      <c r="K181" s="10">
        <f>IF($N181&lt;&gt;1,"",IF($I181&gt;0,IF($Q181&gt;0,($Q181*$R181+$I181*$H181)/($Q181+$I181),$H181),$R181))</f>
        <v/>
      </c>
      <c r="L181" s="10">
        <f>IF($N181&lt;&gt;1,"",ROUND($J181*$K181,2))</f>
        <v/>
      </c>
      <c r="N181" s="17">
        <f>IF(AND($B181&lt;&gt;"",ISNUMBER($E181),$D181&lt;&gt;""),1,0)</f>
        <v/>
      </c>
      <c r="O181" s="17">
        <f>IF($N181=1,COUNTIFS($B$2:$B181,$B181,$N$2:$N181,1),"")</f>
        <v/>
      </c>
      <c r="P181" s="17">
        <f>IF($N181=1,$B181&amp;"|"&amp;$O181,"")</f>
        <v/>
      </c>
      <c r="Q181" s="17">
        <f>IF($N181&lt;&gt;1,"",IF($O181=1,N(IFERROR(INDEX('Catálogo'!$F$2:$F$500,MATCH($B181,'Catálogo'!$A$2:$A$500,0)),0)),INDEX($J$1:$J$180,MATCH($B181&amp;"|"&amp;($O181-1),$P$1:$P$180,0))))</f>
        <v/>
      </c>
      <c r="R181" s="17">
        <f>IF($N181&lt;&gt;1,"",IF($O181=1,N(IFERROR(INDEX('Catálogo'!$E$2:$E$500,MATCH($B181,'Catálogo'!$A$2:$A$500,0)),0)),INDEX($K$1:$K$180,MATCH($B181&amp;"|"&amp;($O181-1),$P$1:$P$180,0))))</f>
        <v/>
      </c>
    </row>
    <row r="182" ht="18" customHeight="1">
      <c r="A182" s="18" t="n"/>
      <c r="B182" s="6" t="n"/>
      <c r="C182" s="19">
        <f>IF($B182="","",IFERROR(INDEX('Catálogo'!$B$2:$B$500,MATCH($B182,'Catálogo'!$A$2:$A$500,0)),"Clave no encontrada"))</f>
        <v/>
      </c>
      <c r="D182" s="6" t="n"/>
      <c r="E182" s="8" t="n"/>
      <c r="F182" s="7" t="n"/>
      <c r="G182" s="6" t="n"/>
      <c r="H182" s="10">
        <f>IF($N182&lt;&gt;1,"",IF(AND($I182&gt;0,ISNUMBER($F182)),$F182,$R182))</f>
        <v/>
      </c>
      <c r="I182" s="9">
        <f>IF($N182&lt;&gt;1,"",IF($D182="Salida",-ABS($E182),IF($D182="Entrada",ABS($E182),$E182)))</f>
        <v/>
      </c>
      <c r="J182" s="9">
        <f>IF($N182&lt;&gt;1,"",$Q182+$I182)</f>
        <v/>
      </c>
      <c r="K182" s="10">
        <f>IF($N182&lt;&gt;1,"",IF($I182&gt;0,IF($Q182&gt;0,($Q182*$R182+$I182*$H182)/($Q182+$I182),$H182),$R182))</f>
        <v/>
      </c>
      <c r="L182" s="10">
        <f>IF($N182&lt;&gt;1,"",ROUND($J182*$K182,2))</f>
        <v/>
      </c>
      <c r="N182" s="17">
        <f>IF(AND($B182&lt;&gt;"",ISNUMBER($E182),$D182&lt;&gt;""),1,0)</f>
        <v/>
      </c>
      <c r="O182" s="17">
        <f>IF($N182=1,COUNTIFS($B$2:$B182,$B182,$N$2:$N182,1),"")</f>
        <v/>
      </c>
      <c r="P182" s="17">
        <f>IF($N182=1,$B182&amp;"|"&amp;$O182,"")</f>
        <v/>
      </c>
      <c r="Q182" s="17">
        <f>IF($N182&lt;&gt;1,"",IF($O182=1,N(IFERROR(INDEX('Catálogo'!$F$2:$F$500,MATCH($B182,'Catálogo'!$A$2:$A$500,0)),0)),INDEX($J$1:$J$181,MATCH($B182&amp;"|"&amp;($O182-1),$P$1:$P$181,0))))</f>
        <v/>
      </c>
      <c r="R182" s="17">
        <f>IF($N182&lt;&gt;1,"",IF($O182=1,N(IFERROR(INDEX('Catálogo'!$E$2:$E$500,MATCH($B182,'Catálogo'!$A$2:$A$500,0)),0)),INDEX($K$1:$K$181,MATCH($B182&amp;"|"&amp;($O182-1),$P$1:$P$181,0))))</f>
        <v/>
      </c>
    </row>
    <row r="183" ht="18" customHeight="1">
      <c r="A183" s="18" t="n"/>
      <c r="B183" s="6" t="n"/>
      <c r="C183" s="19">
        <f>IF($B183="","",IFERROR(INDEX('Catálogo'!$B$2:$B$500,MATCH($B183,'Catálogo'!$A$2:$A$500,0)),"Clave no encontrada"))</f>
        <v/>
      </c>
      <c r="D183" s="6" t="n"/>
      <c r="E183" s="8" t="n"/>
      <c r="F183" s="7" t="n"/>
      <c r="G183" s="6" t="n"/>
      <c r="H183" s="10">
        <f>IF($N183&lt;&gt;1,"",IF(AND($I183&gt;0,ISNUMBER($F183)),$F183,$R183))</f>
        <v/>
      </c>
      <c r="I183" s="9">
        <f>IF($N183&lt;&gt;1,"",IF($D183="Salida",-ABS($E183),IF($D183="Entrada",ABS($E183),$E183)))</f>
        <v/>
      </c>
      <c r="J183" s="9">
        <f>IF($N183&lt;&gt;1,"",$Q183+$I183)</f>
        <v/>
      </c>
      <c r="K183" s="10">
        <f>IF($N183&lt;&gt;1,"",IF($I183&gt;0,IF($Q183&gt;0,($Q183*$R183+$I183*$H183)/($Q183+$I183),$H183),$R183))</f>
        <v/>
      </c>
      <c r="L183" s="10">
        <f>IF($N183&lt;&gt;1,"",ROUND($J183*$K183,2))</f>
        <v/>
      </c>
      <c r="N183" s="17">
        <f>IF(AND($B183&lt;&gt;"",ISNUMBER($E183),$D183&lt;&gt;""),1,0)</f>
        <v/>
      </c>
      <c r="O183" s="17">
        <f>IF($N183=1,COUNTIFS($B$2:$B183,$B183,$N$2:$N183,1),"")</f>
        <v/>
      </c>
      <c r="P183" s="17">
        <f>IF($N183=1,$B183&amp;"|"&amp;$O183,"")</f>
        <v/>
      </c>
      <c r="Q183" s="17">
        <f>IF($N183&lt;&gt;1,"",IF($O183=1,N(IFERROR(INDEX('Catálogo'!$F$2:$F$500,MATCH($B183,'Catálogo'!$A$2:$A$500,0)),0)),INDEX($J$1:$J$182,MATCH($B183&amp;"|"&amp;($O183-1),$P$1:$P$182,0))))</f>
        <v/>
      </c>
      <c r="R183" s="17">
        <f>IF($N183&lt;&gt;1,"",IF($O183=1,N(IFERROR(INDEX('Catálogo'!$E$2:$E$500,MATCH($B183,'Catálogo'!$A$2:$A$500,0)),0)),INDEX($K$1:$K$182,MATCH($B183&amp;"|"&amp;($O183-1),$P$1:$P$182,0))))</f>
        <v/>
      </c>
    </row>
    <row r="184" ht="18" customHeight="1">
      <c r="A184" s="18" t="n"/>
      <c r="B184" s="6" t="n"/>
      <c r="C184" s="19">
        <f>IF($B184="","",IFERROR(INDEX('Catálogo'!$B$2:$B$500,MATCH($B184,'Catálogo'!$A$2:$A$500,0)),"Clave no encontrada"))</f>
        <v/>
      </c>
      <c r="D184" s="6" t="n"/>
      <c r="E184" s="8" t="n"/>
      <c r="F184" s="7" t="n"/>
      <c r="G184" s="6" t="n"/>
      <c r="H184" s="10">
        <f>IF($N184&lt;&gt;1,"",IF(AND($I184&gt;0,ISNUMBER($F184)),$F184,$R184))</f>
        <v/>
      </c>
      <c r="I184" s="9">
        <f>IF($N184&lt;&gt;1,"",IF($D184="Salida",-ABS($E184),IF($D184="Entrada",ABS($E184),$E184)))</f>
        <v/>
      </c>
      <c r="J184" s="9">
        <f>IF($N184&lt;&gt;1,"",$Q184+$I184)</f>
        <v/>
      </c>
      <c r="K184" s="10">
        <f>IF($N184&lt;&gt;1,"",IF($I184&gt;0,IF($Q184&gt;0,($Q184*$R184+$I184*$H184)/($Q184+$I184),$H184),$R184))</f>
        <v/>
      </c>
      <c r="L184" s="10">
        <f>IF($N184&lt;&gt;1,"",ROUND($J184*$K184,2))</f>
        <v/>
      </c>
      <c r="N184" s="17">
        <f>IF(AND($B184&lt;&gt;"",ISNUMBER($E184),$D184&lt;&gt;""),1,0)</f>
        <v/>
      </c>
      <c r="O184" s="17">
        <f>IF($N184=1,COUNTIFS($B$2:$B184,$B184,$N$2:$N184,1),"")</f>
        <v/>
      </c>
      <c r="P184" s="17">
        <f>IF($N184=1,$B184&amp;"|"&amp;$O184,"")</f>
        <v/>
      </c>
      <c r="Q184" s="17">
        <f>IF($N184&lt;&gt;1,"",IF($O184=1,N(IFERROR(INDEX('Catálogo'!$F$2:$F$500,MATCH($B184,'Catálogo'!$A$2:$A$500,0)),0)),INDEX($J$1:$J$183,MATCH($B184&amp;"|"&amp;($O184-1),$P$1:$P$183,0))))</f>
        <v/>
      </c>
      <c r="R184" s="17">
        <f>IF($N184&lt;&gt;1,"",IF($O184=1,N(IFERROR(INDEX('Catálogo'!$E$2:$E$500,MATCH($B184,'Catálogo'!$A$2:$A$500,0)),0)),INDEX($K$1:$K$183,MATCH($B184&amp;"|"&amp;($O184-1),$P$1:$P$183,0))))</f>
        <v/>
      </c>
    </row>
    <row r="185" ht="18" customHeight="1">
      <c r="A185" s="18" t="n"/>
      <c r="B185" s="6" t="n"/>
      <c r="C185" s="19">
        <f>IF($B185="","",IFERROR(INDEX('Catálogo'!$B$2:$B$500,MATCH($B185,'Catálogo'!$A$2:$A$500,0)),"Clave no encontrada"))</f>
        <v/>
      </c>
      <c r="D185" s="6" t="n"/>
      <c r="E185" s="8" t="n"/>
      <c r="F185" s="7" t="n"/>
      <c r="G185" s="6" t="n"/>
      <c r="H185" s="10">
        <f>IF($N185&lt;&gt;1,"",IF(AND($I185&gt;0,ISNUMBER($F185)),$F185,$R185))</f>
        <v/>
      </c>
      <c r="I185" s="9">
        <f>IF($N185&lt;&gt;1,"",IF($D185="Salida",-ABS($E185),IF($D185="Entrada",ABS($E185),$E185)))</f>
        <v/>
      </c>
      <c r="J185" s="9">
        <f>IF($N185&lt;&gt;1,"",$Q185+$I185)</f>
        <v/>
      </c>
      <c r="K185" s="10">
        <f>IF($N185&lt;&gt;1,"",IF($I185&gt;0,IF($Q185&gt;0,($Q185*$R185+$I185*$H185)/($Q185+$I185),$H185),$R185))</f>
        <v/>
      </c>
      <c r="L185" s="10">
        <f>IF($N185&lt;&gt;1,"",ROUND($J185*$K185,2))</f>
        <v/>
      </c>
      <c r="N185" s="17">
        <f>IF(AND($B185&lt;&gt;"",ISNUMBER($E185),$D185&lt;&gt;""),1,0)</f>
        <v/>
      </c>
      <c r="O185" s="17">
        <f>IF($N185=1,COUNTIFS($B$2:$B185,$B185,$N$2:$N185,1),"")</f>
        <v/>
      </c>
      <c r="P185" s="17">
        <f>IF($N185=1,$B185&amp;"|"&amp;$O185,"")</f>
        <v/>
      </c>
      <c r="Q185" s="17">
        <f>IF($N185&lt;&gt;1,"",IF($O185=1,N(IFERROR(INDEX('Catálogo'!$F$2:$F$500,MATCH($B185,'Catálogo'!$A$2:$A$500,0)),0)),INDEX($J$1:$J$184,MATCH($B185&amp;"|"&amp;($O185-1),$P$1:$P$184,0))))</f>
        <v/>
      </c>
      <c r="R185" s="17">
        <f>IF($N185&lt;&gt;1,"",IF($O185=1,N(IFERROR(INDEX('Catálogo'!$E$2:$E$500,MATCH($B185,'Catálogo'!$A$2:$A$500,0)),0)),INDEX($K$1:$K$184,MATCH($B185&amp;"|"&amp;($O185-1),$P$1:$P$184,0))))</f>
        <v/>
      </c>
    </row>
    <row r="186" ht="18" customHeight="1">
      <c r="A186" s="18" t="n"/>
      <c r="B186" s="6" t="n"/>
      <c r="C186" s="19">
        <f>IF($B186="","",IFERROR(INDEX('Catálogo'!$B$2:$B$500,MATCH($B186,'Catálogo'!$A$2:$A$500,0)),"Clave no encontrada"))</f>
        <v/>
      </c>
      <c r="D186" s="6" t="n"/>
      <c r="E186" s="8" t="n"/>
      <c r="F186" s="7" t="n"/>
      <c r="G186" s="6" t="n"/>
      <c r="H186" s="10">
        <f>IF($N186&lt;&gt;1,"",IF(AND($I186&gt;0,ISNUMBER($F186)),$F186,$R186))</f>
        <v/>
      </c>
      <c r="I186" s="9">
        <f>IF($N186&lt;&gt;1,"",IF($D186="Salida",-ABS($E186),IF($D186="Entrada",ABS($E186),$E186)))</f>
        <v/>
      </c>
      <c r="J186" s="9">
        <f>IF($N186&lt;&gt;1,"",$Q186+$I186)</f>
        <v/>
      </c>
      <c r="K186" s="10">
        <f>IF($N186&lt;&gt;1,"",IF($I186&gt;0,IF($Q186&gt;0,($Q186*$R186+$I186*$H186)/($Q186+$I186),$H186),$R186))</f>
        <v/>
      </c>
      <c r="L186" s="10">
        <f>IF($N186&lt;&gt;1,"",ROUND($J186*$K186,2))</f>
        <v/>
      </c>
      <c r="N186" s="17">
        <f>IF(AND($B186&lt;&gt;"",ISNUMBER($E186),$D186&lt;&gt;""),1,0)</f>
        <v/>
      </c>
      <c r="O186" s="17">
        <f>IF($N186=1,COUNTIFS($B$2:$B186,$B186,$N$2:$N186,1),"")</f>
        <v/>
      </c>
      <c r="P186" s="17">
        <f>IF($N186=1,$B186&amp;"|"&amp;$O186,"")</f>
        <v/>
      </c>
      <c r="Q186" s="17">
        <f>IF($N186&lt;&gt;1,"",IF($O186=1,N(IFERROR(INDEX('Catálogo'!$F$2:$F$500,MATCH($B186,'Catálogo'!$A$2:$A$500,0)),0)),INDEX($J$1:$J$185,MATCH($B186&amp;"|"&amp;($O186-1),$P$1:$P$185,0))))</f>
        <v/>
      </c>
      <c r="R186" s="17">
        <f>IF($N186&lt;&gt;1,"",IF($O186=1,N(IFERROR(INDEX('Catálogo'!$E$2:$E$500,MATCH($B186,'Catálogo'!$A$2:$A$500,0)),0)),INDEX($K$1:$K$185,MATCH($B186&amp;"|"&amp;($O186-1),$P$1:$P$185,0))))</f>
        <v/>
      </c>
    </row>
    <row r="187" ht="18" customHeight="1">
      <c r="A187" s="18" t="n"/>
      <c r="B187" s="6" t="n"/>
      <c r="C187" s="19">
        <f>IF($B187="","",IFERROR(INDEX('Catálogo'!$B$2:$B$500,MATCH($B187,'Catálogo'!$A$2:$A$500,0)),"Clave no encontrada"))</f>
        <v/>
      </c>
      <c r="D187" s="6" t="n"/>
      <c r="E187" s="8" t="n"/>
      <c r="F187" s="7" t="n"/>
      <c r="G187" s="6" t="n"/>
      <c r="H187" s="10">
        <f>IF($N187&lt;&gt;1,"",IF(AND($I187&gt;0,ISNUMBER($F187)),$F187,$R187))</f>
        <v/>
      </c>
      <c r="I187" s="9">
        <f>IF($N187&lt;&gt;1,"",IF($D187="Salida",-ABS($E187),IF($D187="Entrada",ABS($E187),$E187)))</f>
        <v/>
      </c>
      <c r="J187" s="9">
        <f>IF($N187&lt;&gt;1,"",$Q187+$I187)</f>
        <v/>
      </c>
      <c r="K187" s="10">
        <f>IF($N187&lt;&gt;1,"",IF($I187&gt;0,IF($Q187&gt;0,($Q187*$R187+$I187*$H187)/($Q187+$I187),$H187),$R187))</f>
        <v/>
      </c>
      <c r="L187" s="10">
        <f>IF($N187&lt;&gt;1,"",ROUND($J187*$K187,2))</f>
        <v/>
      </c>
      <c r="N187" s="17">
        <f>IF(AND($B187&lt;&gt;"",ISNUMBER($E187),$D187&lt;&gt;""),1,0)</f>
        <v/>
      </c>
      <c r="O187" s="17">
        <f>IF($N187=1,COUNTIFS($B$2:$B187,$B187,$N$2:$N187,1),"")</f>
        <v/>
      </c>
      <c r="P187" s="17">
        <f>IF($N187=1,$B187&amp;"|"&amp;$O187,"")</f>
        <v/>
      </c>
      <c r="Q187" s="17">
        <f>IF($N187&lt;&gt;1,"",IF($O187=1,N(IFERROR(INDEX('Catálogo'!$F$2:$F$500,MATCH($B187,'Catálogo'!$A$2:$A$500,0)),0)),INDEX($J$1:$J$186,MATCH($B187&amp;"|"&amp;($O187-1),$P$1:$P$186,0))))</f>
        <v/>
      </c>
      <c r="R187" s="17">
        <f>IF($N187&lt;&gt;1,"",IF($O187=1,N(IFERROR(INDEX('Catálogo'!$E$2:$E$500,MATCH($B187,'Catálogo'!$A$2:$A$500,0)),0)),INDEX($K$1:$K$186,MATCH($B187&amp;"|"&amp;($O187-1),$P$1:$P$186,0))))</f>
        <v/>
      </c>
    </row>
    <row r="188" ht="18" customHeight="1">
      <c r="A188" s="18" t="n"/>
      <c r="B188" s="6" t="n"/>
      <c r="C188" s="19">
        <f>IF($B188="","",IFERROR(INDEX('Catálogo'!$B$2:$B$500,MATCH($B188,'Catálogo'!$A$2:$A$500,0)),"Clave no encontrada"))</f>
        <v/>
      </c>
      <c r="D188" s="6" t="n"/>
      <c r="E188" s="8" t="n"/>
      <c r="F188" s="7" t="n"/>
      <c r="G188" s="6" t="n"/>
      <c r="H188" s="10">
        <f>IF($N188&lt;&gt;1,"",IF(AND($I188&gt;0,ISNUMBER($F188)),$F188,$R188))</f>
        <v/>
      </c>
      <c r="I188" s="9">
        <f>IF($N188&lt;&gt;1,"",IF($D188="Salida",-ABS($E188),IF($D188="Entrada",ABS($E188),$E188)))</f>
        <v/>
      </c>
      <c r="J188" s="9">
        <f>IF($N188&lt;&gt;1,"",$Q188+$I188)</f>
        <v/>
      </c>
      <c r="K188" s="10">
        <f>IF($N188&lt;&gt;1,"",IF($I188&gt;0,IF($Q188&gt;0,($Q188*$R188+$I188*$H188)/($Q188+$I188),$H188),$R188))</f>
        <v/>
      </c>
      <c r="L188" s="10">
        <f>IF($N188&lt;&gt;1,"",ROUND($J188*$K188,2))</f>
        <v/>
      </c>
      <c r="N188" s="17">
        <f>IF(AND($B188&lt;&gt;"",ISNUMBER($E188),$D188&lt;&gt;""),1,0)</f>
        <v/>
      </c>
      <c r="O188" s="17">
        <f>IF($N188=1,COUNTIFS($B$2:$B188,$B188,$N$2:$N188,1),"")</f>
        <v/>
      </c>
      <c r="P188" s="17">
        <f>IF($N188=1,$B188&amp;"|"&amp;$O188,"")</f>
        <v/>
      </c>
      <c r="Q188" s="17">
        <f>IF($N188&lt;&gt;1,"",IF($O188=1,N(IFERROR(INDEX('Catálogo'!$F$2:$F$500,MATCH($B188,'Catálogo'!$A$2:$A$500,0)),0)),INDEX($J$1:$J$187,MATCH($B188&amp;"|"&amp;($O188-1),$P$1:$P$187,0))))</f>
        <v/>
      </c>
      <c r="R188" s="17">
        <f>IF($N188&lt;&gt;1,"",IF($O188=1,N(IFERROR(INDEX('Catálogo'!$E$2:$E$500,MATCH($B188,'Catálogo'!$A$2:$A$500,0)),0)),INDEX($K$1:$K$187,MATCH($B188&amp;"|"&amp;($O188-1),$P$1:$P$187,0))))</f>
        <v/>
      </c>
    </row>
    <row r="189" ht="18" customHeight="1">
      <c r="A189" s="18" t="n"/>
      <c r="B189" s="6" t="n"/>
      <c r="C189" s="19">
        <f>IF($B189="","",IFERROR(INDEX('Catálogo'!$B$2:$B$500,MATCH($B189,'Catálogo'!$A$2:$A$500,0)),"Clave no encontrada"))</f>
        <v/>
      </c>
      <c r="D189" s="6" t="n"/>
      <c r="E189" s="8" t="n"/>
      <c r="F189" s="7" t="n"/>
      <c r="G189" s="6" t="n"/>
      <c r="H189" s="10">
        <f>IF($N189&lt;&gt;1,"",IF(AND($I189&gt;0,ISNUMBER($F189)),$F189,$R189))</f>
        <v/>
      </c>
      <c r="I189" s="9">
        <f>IF($N189&lt;&gt;1,"",IF($D189="Salida",-ABS($E189),IF($D189="Entrada",ABS($E189),$E189)))</f>
        <v/>
      </c>
      <c r="J189" s="9">
        <f>IF($N189&lt;&gt;1,"",$Q189+$I189)</f>
        <v/>
      </c>
      <c r="K189" s="10">
        <f>IF($N189&lt;&gt;1,"",IF($I189&gt;0,IF($Q189&gt;0,($Q189*$R189+$I189*$H189)/($Q189+$I189),$H189),$R189))</f>
        <v/>
      </c>
      <c r="L189" s="10">
        <f>IF($N189&lt;&gt;1,"",ROUND($J189*$K189,2))</f>
        <v/>
      </c>
      <c r="N189" s="17">
        <f>IF(AND($B189&lt;&gt;"",ISNUMBER($E189),$D189&lt;&gt;""),1,0)</f>
        <v/>
      </c>
      <c r="O189" s="17">
        <f>IF($N189=1,COUNTIFS($B$2:$B189,$B189,$N$2:$N189,1),"")</f>
        <v/>
      </c>
      <c r="P189" s="17">
        <f>IF($N189=1,$B189&amp;"|"&amp;$O189,"")</f>
        <v/>
      </c>
      <c r="Q189" s="17">
        <f>IF($N189&lt;&gt;1,"",IF($O189=1,N(IFERROR(INDEX('Catálogo'!$F$2:$F$500,MATCH($B189,'Catálogo'!$A$2:$A$500,0)),0)),INDEX($J$1:$J$188,MATCH($B189&amp;"|"&amp;($O189-1),$P$1:$P$188,0))))</f>
        <v/>
      </c>
      <c r="R189" s="17">
        <f>IF($N189&lt;&gt;1,"",IF($O189=1,N(IFERROR(INDEX('Catálogo'!$E$2:$E$500,MATCH($B189,'Catálogo'!$A$2:$A$500,0)),0)),INDEX($K$1:$K$188,MATCH($B189&amp;"|"&amp;($O189-1),$P$1:$P$188,0))))</f>
        <v/>
      </c>
    </row>
    <row r="190" ht="18" customHeight="1">
      <c r="A190" s="18" t="n"/>
      <c r="B190" s="6" t="n"/>
      <c r="C190" s="19">
        <f>IF($B190="","",IFERROR(INDEX('Catálogo'!$B$2:$B$500,MATCH($B190,'Catálogo'!$A$2:$A$500,0)),"Clave no encontrada"))</f>
        <v/>
      </c>
      <c r="D190" s="6" t="n"/>
      <c r="E190" s="8" t="n"/>
      <c r="F190" s="7" t="n"/>
      <c r="G190" s="6" t="n"/>
      <c r="H190" s="10">
        <f>IF($N190&lt;&gt;1,"",IF(AND($I190&gt;0,ISNUMBER($F190)),$F190,$R190))</f>
        <v/>
      </c>
      <c r="I190" s="9">
        <f>IF($N190&lt;&gt;1,"",IF($D190="Salida",-ABS($E190),IF($D190="Entrada",ABS($E190),$E190)))</f>
        <v/>
      </c>
      <c r="J190" s="9">
        <f>IF($N190&lt;&gt;1,"",$Q190+$I190)</f>
        <v/>
      </c>
      <c r="K190" s="10">
        <f>IF($N190&lt;&gt;1,"",IF($I190&gt;0,IF($Q190&gt;0,($Q190*$R190+$I190*$H190)/($Q190+$I190),$H190),$R190))</f>
        <v/>
      </c>
      <c r="L190" s="10">
        <f>IF($N190&lt;&gt;1,"",ROUND($J190*$K190,2))</f>
        <v/>
      </c>
      <c r="N190" s="17">
        <f>IF(AND($B190&lt;&gt;"",ISNUMBER($E190),$D190&lt;&gt;""),1,0)</f>
        <v/>
      </c>
      <c r="O190" s="17">
        <f>IF($N190=1,COUNTIFS($B$2:$B190,$B190,$N$2:$N190,1),"")</f>
        <v/>
      </c>
      <c r="P190" s="17">
        <f>IF($N190=1,$B190&amp;"|"&amp;$O190,"")</f>
        <v/>
      </c>
      <c r="Q190" s="17">
        <f>IF($N190&lt;&gt;1,"",IF($O190=1,N(IFERROR(INDEX('Catálogo'!$F$2:$F$500,MATCH($B190,'Catálogo'!$A$2:$A$500,0)),0)),INDEX($J$1:$J$189,MATCH($B190&amp;"|"&amp;($O190-1),$P$1:$P$189,0))))</f>
        <v/>
      </c>
      <c r="R190" s="17">
        <f>IF($N190&lt;&gt;1,"",IF($O190=1,N(IFERROR(INDEX('Catálogo'!$E$2:$E$500,MATCH($B190,'Catálogo'!$A$2:$A$500,0)),0)),INDEX($K$1:$K$189,MATCH($B190&amp;"|"&amp;($O190-1),$P$1:$P$189,0))))</f>
        <v/>
      </c>
    </row>
    <row r="191" ht="18" customHeight="1">
      <c r="A191" s="18" t="n"/>
      <c r="B191" s="6" t="n"/>
      <c r="C191" s="19">
        <f>IF($B191="","",IFERROR(INDEX('Catálogo'!$B$2:$B$500,MATCH($B191,'Catálogo'!$A$2:$A$500,0)),"Clave no encontrada"))</f>
        <v/>
      </c>
      <c r="D191" s="6" t="n"/>
      <c r="E191" s="8" t="n"/>
      <c r="F191" s="7" t="n"/>
      <c r="G191" s="6" t="n"/>
      <c r="H191" s="10">
        <f>IF($N191&lt;&gt;1,"",IF(AND($I191&gt;0,ISNUMBER($F191)),$F191,$R191))</f>
        <v/>
      </c>
      <c r="I191" s="9">
        <f>IF($N191&lt;&gt;1,"",IF($D191="Salida",-ABS($E191),IF($D191="Entrada",ABS($E191),$E191)))</f>
        <v/>
      </c>
      <c r="J191" s="9">
        <f>IF($N191&lt;&gt;1,"",$Q191+$I191)</f>
        <v/>
      </c>
      <c r="K191" s="10">
        <f>IF($N191&lt;&gt;1,"",IF($I191&gt;0,IF($Q191&gt;0,($Q191*$R191+$I191*$H191)/($Q191+$I191),$H191),$R191))</f>
        <v/>
      </c>
      <c r="L191" s="10">
        <f>IF($N191&lt;&gt;1,"",ROUND($J191*$K191,2))</f>
        <v/>
      </c>
      <c r="N191" s="17">
        <f>IF(AND($B191&lt;&gt;"",ISNUMBER($E191),$D191&lt;&gt;""),1,0)</f>
        <v/>
      </c>
      <c r="O191" s="17">
        <f>IF($N191=1,COUNTIFS($B$2:$B191,$B191,$N$2:$N191,1),"")</f>
        <v/>
      </c>
      <c r="P191" s="17">
        <f>IF($N191=1,$B191&amp;"|"&amp;$O191,"")</f>
        <v/>
      </c>
      <c r="Q191" s="17">
        <f>IF($N191&lt;&gt;1,"",IF($O191=1,N(IFERROR(INDEX('Catálogo'!$F$2:$F$500,MATCH($B191,'Catálogo'!$A$2:$A$500,0)),0)),INDEX($J$1:$J$190,MATCH($B191&amp;"|"&amp;($O191-1),$P$1:$P$190,0))))</f>
        <v/>
      </c>
      <c r="R191" s="17">
        <f>IF($N191&lt;&gt;1,"",IF($O191=1,N(IFERROR(INDEX('Catálogo'!$E$2:$E$500,MATCH($B191,'Catálogo'!$A$2:$A$500,0)),0)),INDEX($K$1:$K$190,MATCH($B191&amp;"|"&amp;($O191-1),$P$1:$P$190,0))))</f>
        <v/>
      </c>
    </row>
    <row r="192" ht="18" customHeight="1">
      <c r="A192" s="18" t="n"/>
      <c r="B192" s="6" t="n"/>
      <c r="C192" s="19">
        <f>IF($B192="","",IFERROR(INDEX('Catálogo'!$B$2:$B$500,MATCH($B192,'Catálogo'!$A$2:$A$500,0)),"Clave no encontrada"))</f>
        <v/>
      </c>
      <c r="D192" s="6" t="n"/>
      <c r="E192" s="8" t="n"/>
      <c r="F192" s="7" t="n"/>
      <c r="G192" s="6" t="n"/>
      <c r="H192" s="10">
        <f>IF($N192&lt;&gt;1,"",IF(AND($I192&gt;0,ISNUMBER($F192)),$F192,$R192))</f>
        <v/>
      </c>
      <c r="I192" s="9">
        <f>IF($N192&lt;&gt;1,"",IF($D192="Salida",-ABS($E192),IF($D192="Entrada",ABS($E192),$E192)))</f>
        <v/>
      </c>
      <c r="J192" s="9">
        <f>IF($N192&lt;&gt;1,"",$Q192+$I192)</f>
        <v/>
      </c>
      <c r="K192" s="10">
        <f>IF($N192&lt;&gt;1,"",IF($I192&gt;0,IF($Q192&gt;0,($Q192*$R192+$I192*$H192)/($Q192+$I192),$H192),$R192))</f>
        <v/>
      </c>
      <c r="L192" s="10">
        <f>IF($N192&lt;&gt;1,"",ROUND($J192*$K192,2))</f>
        <v/>
      </c>
      <c r="N192" s="17">
        <f>IF(AND($B192&lt;&gt;"",ISNUMBER($E192),$D192&lt;&gt;""),1,0)</f>
        <v/>
      </c>
      <c r="O192" s="17">
        <f>IF($N192=1,COUNTIFS($B$2:$B192,$B192,$N$2:$N192,1),"")</f>
        <v/>
      </c>
      <c r="P192" s="17">
        <f>IF($N192=1,$B192&amp;"|"&amp;$O192,"")</f>
        <v/>
      </c>
      <c r="Q192" s="17">
        <f>IF($N192&lt;&gt;1,"",IF($O192=1,N(IFERROR(INDEX('Catálogo'!$F$2:$F$500,MATCH($B192,'Catálogo'!$A$2:$A$500,0)),0)),INDEX($J$1:$J$191,MATCH($B192&amp;"|"&amp;($O192-1),$P$1:$P$191,0))))</f>
        <v/>
      </c>
      <c r="R192" s="17">
        <f>IF($N192&lt;&gt;1,"",IF($O192=1,N(IFERROR(INDEX('Catálogo'!$E$2:$E$500,MATCH($B192,'Catálogo'!$A$2:$A$500,0)),0)),INDEX($K$1:$K$191,MATCH($B192&amp;"|"&amp;($O192-1),$P$1:$P$191,0))))</f>
        <v/>
      </c>
    </row>
    <row r="193" ht="18" customHeight="1">
      <c r="A193" s="18" t="n"/>
      <c r="B193" s="6" t="n"/>
      <c r="C193" s="19">
        <f>IF($B193="","",IFERROR(INDEX('Catálogo'!$B$2:$B$500,MATCH($B193,'Catálogo'!$A$2:$A$500,0)),"Clave no encontrada"))</f>
        <v/>
      </c>
      <c r="D193" s="6" t="n"/>
      <c r="E193" s="8" t="n"/>
      <c r="F193" s="7" t="n"/>
      <c r="G193" s="6" t="n"/>
      <c r="H193" s="10">
        <f>IF($N193&lt;&gt;1,"",IF(AND($I193&gt;0,ISNUMBER($F193)),$F193,$R193))</f>
        <v/>
      </c>
      <c r="I193" s="9">
        <f>IF($N193&lt;&gt;1,"",IF($D193="Salida",-ABS($E193),IF($D193="Entrada",ABS($E193),$E193)))</f>
        <v/>
      </c>
      <c r="J193" s="9">
        <f>IF($N193&lt;&gt;1,"",$Q193+$I193)</f>
        <v/>
      </c>
      <c r="K193" s="10">
        <f>IF($N193&lt;&gt;1,"",IF($I193&gt;0,IF($Q193&gt;0,($Q193*$R193+$I193*$H193)/($Q193+$I193),$H193),$R193))</f>
        <v/>
      </c>
      <c r="L193" s="10">
        <f>IF($N193&lt;&gt;1,"",ROUND($J193*$K193,2))</f>
        <v/>
      </c>
      <c r="N193" s="17">
        <f>IF(AND($B193&lt;&gt;"",ISNUMBER($E193),$D193&lt;&gt;""),1,0)</f>
        <v/>
      </c>
      <c r="O193" s="17">
        <f>IF($N193=1,COUNTIFS($B$2:$B193,$B193,$N$2:$N193,1),"")</f>
        <v/>
      </c>
      <c r="P193" s="17">
        <f>IF($N193=1,$B193&amp;"|"&amp;$O193,"")</f>
        <v/>
      </c>
      <c r="Q193" s="17">
        <f>IF($N193&lt;&gt;1,"",IF($O193=1,N(IFERROR(INDEX('Catálogo'!$F$2:$F$500,MATCH($B193,'Catálogo'!$A$2:$A$500,0)),0)),INDEX($J$1:$J$192,MATCH($B193&amp;"|"&amp;($O193-1),$P$1:$P$192,0))))</f>
        <v/>
      </c>
      <c r="R193" s="17">
        <f>IF($N193&lt;&gt;1,"",IF($O193=1,N(IFERROR(INDEX('Catálogo'!$E$2:$E$500,MATCH($B193,'Catálogo'!$A$2:$A$500,0)),0)),INDEX($K$1:$K$192,MATCH($B193&amp;"|"&amp;($O193-1),$P$1:$P$192,0))))</f>
        <v/>
      </c>
    </row>
    <row r="194" ht="18" customHeight="1">
      <c r="A194" s="18" t="n"/>
      <c r="B194" s="6" t="n"/>
      <c r="C194" s="19">
        <f>IF($B194="","",IFERROR(INDEX('Catálogo'!$B$2:$B$500,MATCH($B194,'Catálogo'!$A$2:$A$500,0)),"Clave no encontrada"))</f>
        <v/>
      </c>
      <c r="D194" s="6" t="n"/>
      <c r="E194" s="8" t="n"/>
      <c r="F194" s="7" t="n"/>
      <c r="G194" s="6" t="n"/>
      <c r="H194" s="10">
        <f>IF($N194&lt;&gt;1,"",IF(AND($I194&gt;0,ISNUMBER($F194)),$F194,$R194))</f>
        <v/>
      </c>
      <c r="I194" s="9">
        <f>IF($N194&lt;&gt;1,"",IF($D194="Salida",-ABS($E194),IF($D194="Entrada",ABS($E194),$E194)))</f>
        <v/>
      </c>
      <c r="J194" s="9">
        <f>IF($N194&lt;&gt;1,"",$Q194+$I194)</f>
        <v/>
      </c>
      <c r="K194" s="10">
        <f>IF($N194&lt;&gt;1,"",IF($I194&gt;0,IF($Q194&gt;0,($Q194*$R194+$I194*$H194)/($Q194+$I194),$H194),$R194))</f>
        <v/>
      </c>
      <c r="L194" s="10">
        <f>IF($N194&lt;&gt;1,"",ROUND($J194*$K194,2))</f>
        <v/>
      </c>
      <c r="N194" s="17">
        <f>IF(AND($B194&lt;&gt;"",ISNUMBER($E194),$D194&lt;&gt;""),1,0)</f>
        <v/>
      </c>
      <c r="O194" s="17">
        <f>IF($N194=1,COUNTIFS($B$2:$B194,$B194,$N$2:$N194,1),"")</f>
        <v/>
      </c>
      <c r="P194" s="17">
        <f>IF($N194=1,$B194&amp;"|"&amp;$O194,"")</f>
        <v/>
      </c>
      <c r="Q194" s="17">
        <f>IF($N194&lt;&gt;1,"",IF($O194=1,N(IFERROR(INDEX('Catálogo'!$F$2:$F$500,MATCH($B194,'Catálogo'!$A$2:$A$500,0)),0)),INDEX($J$1:$J$193,MATCH($B194&amp;"|"&amp;($O194-1),$P$1:$P$193,0))))</f>
        <v/>
      </c>
      <c r="R194" s="17">
        <f>IF($N194&lt;&gt;1,"",IF($O194=1,N(IFERROR(INDEX('Catálogo'!$E$2:$E$500,MATCH($B194,'Catálogo'!$A$2:$A$500,0)),0)),INDEX($K$1:$K$193,MATCH($B194&amp;"|"&amp;($O194-1),$P$1:$P$193,0))))</f>
        <v/>
      </c>
    </row>
    <row r="195" ht="18" customHeight="1">
      <c r="A195" s="18" t="n"/>
      <c r="B195" s="6" t="n"/>
      <c r="C195" s="19">
        <f>IF($B195="","",IFERROR(INDEX('Catálogo'!$B$2:$B$500,MATCH($B195,'Catálogo'!$A$2:$A$500,0)),"Clave no encontrada"))</f>
        <v/>
      </c>
      <c r="D195" s="6" t="n"/>
      <c r="E195" s="8" t="n"/>
      <c r="F195" s="7" t="n"/>
      <c r="G195" s="6" t="n"/>
      <c r="H195" s="10">
        <f>IF($N195&lt;&gt;1,"",IF(AND($I195&gt;0,ISNUMBER($F195)),$F195,$R195))</f>
        <v/>
      </c>
      <c r="I195" s="9">
        <f>IF($N195&lt;&gt;1,"",IF($D195="Salida",-ABS($E195),IF($D195="Entrada",ABS($E195),$E195)))</f>
        <v/>
      </c>
      <c r="J195" s="9">
        <f>IF($N195&lt;&gt;1,"",$Q195+$I195)</f>
        <v/>
      </c>
      <c r="K195" s="10">
        <f>IF($N195&lt;&gt;1,"",IF($I195&gt;0,IF($Q195&gt;0,($Q195*$R195+$I195*$H195)/($Q195+$I195),$H195),$R195))</f>
        <v/>
      </c>
      <c r="L195" s="10">
        <f>IF($N195&lt;&gt;1,"",ROUND($J195*$K195,2))</f>
        <v/>
      </c>
      <c r="N195" s="17">
        <f>IF(AND($B195&lt;&gt;"",ISNUMBER($E195),$D195&lt;&gt;""),1,0)</f>
        <v/>
      </c>
      <c r="O195" s="17">
        <f>IF($N195=1,COUNTIFS($B$2:$B195,$B195,$N$2:$N195,1),"")</f>
        <v/>
      </c>
      <c r="P195" s="17">
        <f>IF($N195=1,$B195&amp;"|"&amp;$O195,"")</f>
        <v/>
      </c>
      <c r="Q195" s="17">
        <f>IF($N195&lt;&gt;1,"",IF($O195=1,N(IFERROR(INDEX('Catálogo'!$F$2:$F$500,MATCH($B195,'Catálogo'!$A$2:$A$500,0)),0)),INDEX($J$1:$J$194,MATCH($B195&amp;"|"&amp;($O195-1),$P$1:$P$194,0))))</f>
        <v/>
      </c>
      <c r="R195" s="17">
        <f>IF($N195&lt;&gt;1,"",IF($O195=1,N(IFERROR(INDEX('Catálogo'!$E$2:$E$500,MATCH($B195,'Catálogo'!$A$2:$A$500,0)),0)),INDEX($K$1:$K$194,MATCH($B195&amp;"|"&amp;($O195-1),$P$1:$P$194,0))))</f>
        <v/>
      </c>
    </row>
    <row r="196" ht="18" customHeight="1">
      <c r="A196" s="18" t="n"/>
      <c r="B196" s="6" t="n"/>
      <c r="C196" s="19">
        <f>IF($B196="","",IFERROR(INDEX('Catálogo'!$B$2:$B$500,MATCH($B196,'Catálogo'!$A$2:$A$500,0)),"Clave no encontrada"))</f>
        <v/>
      </c>
      <c r="D196" s="6" t="n"/>
      <c r="E196" s="8" t="n"/>
      <c r="F196" s="7" t="n"/>
      <c r="G196" s="6" t="n"/>
      <c r="H196" s="10">
        <f>IF($N196&lt;&gt;1,"",IF(AND($I196&gt;0,ISNUMBER($F196)),$F196,$R196))</f>
        <v/>
      </c>
      <c r="I196" s="9">
        <f>IF($N196&lt;&gt;1,"",IF($D196="Salida",-ABS($E196),IF($D196="Entrada",ABS($E196),$E196)))</f>
        <v/>
      </c>
      <c r="J196" s="9">
        <f>IF($N196&lt;&gt;1,"",$Q196+$I196)</f>
        <v/>
      </c>
      <c r="K196" s="10">
        <f>IF($N196&lt;&gt;1,"",IF($I196&gt;0,IF($Q196&gt;0,($Q196*$R196+$I196*$H196)/($Q196+$I196),$H196),$R196))</f>
        <v/>
      </c>
      <c r="L196" s="10">
        <f>IF($N196&lt;&gt;1,"",ROUND($J196*$K196,2))</f>
        <v/>
      </c>
      <c r="N196" s="17">
        <f>IF(AND($B196&lt;&gt;"",ISNUMBER($E196),$D196&lt;&gt;""),1,0)</f>
        <v/>
      </c>
      <c r="O196" s="17">
        <f>IF($N196=1,COUNTIFS($B$2:$B196,$B196,$N$2:$N196,1),"")</f>
        <v/>
      </c>
      <c r="P196" s="17">
        <f>IF($N196=1,$B196&amp;"|"&amp;$O196,"")</f>
        <v/>
      </c>
      <c r="Q196" s="17">
        <f>IF($N196&lt;&gt;1,"",IF($O196=1,N(IFERROR(INDEX('Catálogo'!$F$2:$F$500,MATCH($B196,'Catálogo'!$A$2:$A$500,0)),0)),INDEX($J$1:$J$195,MATCH($B196&amp;"|"&amp;($O196-1),$P$1:$P$195,0))))</f>
        <v/>
      </c>
      <c r="R196" s="17">
        <f>IF($N196&lt;&gt;1,"",IF($O196=1,N(IFERROR(INDEX('Catálogo'!$E$2:$E$500,MATCH($B196,'Catálogo'!$A$2:$A$500,0)),0)),INDEX($K$1:$K$195,MATCH($B196&amp;"|"&amp;($O196-1),$P$1:$P$195,0))))</f>
        <v/>
      </c>
    </row>
    <row r="197" ht="18" customHeight="1">
      <c r="A197" s="18" t="n"/>
      <c r="B197" s="6" t="n"/>
      <c r="C197" s="19">
        <f>IF($B197="","",IFERROR(INDEX('Catálogo'!$B$2:$B$500,MATCH($B197,'Catálogo'!$A$2:$A$500,0)),"Clave no encontrada"))</f>
        <v/>
      </c>
      <c r="D197" s="6" t="n"/>
      <c r="E197" s="8" t="n"/>
      <c r="F197" s="7" t="n"/>
      <c r="G197" s="6" t="n"/>
      <c r="H197" s="10">
        <f>IF($N197&lt;&gt;1,"",IF(AND($I197&gt;0,ISNUMBER($F197)),$F197,$R197))</f>
        <v/>
      </c>
      <c r="I197" s="9">
        <f>IF($N197&lt;&gt;1,"",IF($D197="Salida",-ABS($E197),IF($D197="Entrada",ABS($E197),$E197)))</f>
        <v/>
      </c>
      <c r="J197" s="9">
        <f>IF($N197&lt;&gt;1,"",$Q197+$I197)</f>
        <v/>
      </c>
      <c r="K197" s="10">
        <f>IF($N197&lt;&gt;1,"",IF($I197&gt;0,IF($Q197&gt;0,($Q197*$R197+$I197*$H197)/($Q197+$I197),$H197),$R197))</f>
        <v/>
      </c>
      <c r="L197" s="10">
        <f>IF($N197&lt;&gt;1,"",ROUND($J197*$K197,2))</f>
        <v/>
      </c>
      <c r="N197" s="17">
        <f>IF(AND($B197&lt;&gt;"",ISNUMBER($E197),$D197&lt;&gt;""),1,0)</f>
        <v/>
      </c>
      <c r="O197" s="17">
        <f>IF($N197=1,COUNTIFS($B$2:$B197,$B197,$N$2:$N197,1),"")</f>
        <v/>
      </c>
      <c r="P197" s="17">
        <f>IF($N197=1,$B197&amp;"|"&amp;$O197,"")</f>
        <v/>
      </c>
      <c r="Q197" s="17">
        <f>IF($N197&lt;&gt;1,"",IF($O197=1,N(IFERROR(INDEX('Catálogo'!$F$2:$F$500,MATCH($B197,'Catálogo'!$A$2:$A$500,0)),0)),INDEX($J$1:$J$196,MATCH($B197&amp;"|"&amp;($O197-1),$P$1:$P$196,0))))</f>
        <v/>
      </c>
      <c r="R197" s="17">
        <f>IF($N197&lt;&gt;1,"",IF($O197=1,N(IFERROR(INDEX('Catálogo'!$E$2:$E$500,MATCH($B197,'Catálogo'!$A$2:$A$500,0)),0)),INDEX($K$1:$K$196,MATCH($B197&amp;"|"&amp;($O197-1),$P$1:$P$196,0))))</f>
        <v/>
      </c>
    </row>
    <row r="198" ht="18" customHeight="1">
      <c r="A198" s="18" t="n"/>
      <c r="B198" s="6" t="n"/>
      <c r="C198" s="19">
        <f>IF($B198="","",IFERROR(INDEX('Catálogo'!$B$2:$B$500,MATCH($B198,'Catálogo'!$A$2:$A$500,0)),"Clave no encontrada"))</f>
        <v/>
      </c>
      <c r="D198" s="6" t="n"/>
      <c r="E198" s="8" t="n"/>
      <c r="F198" s="7" t="n"/>
      <c r="G198" s="6" t="n"/>
      <c r="H198" s="10">
        <f>IF($N198&lt;&gt;1,"",IF(AND($I198&gt;0,ISNUMBER($F198)),$F198,$R198))</f>
        <v/>
      </c>
      <c r="I198" s="9">
        <f>IF($N198&lt;&gt;1,"",IF($D198="Salida",-ABS($E198),IF($D198="Entrada",ABS($E198),$E198)))</f>
        <v/>
      </c>
      <c r="J198" s="9">
        <f>IF($N198&lt;&gt;1,"",$Q198+$I198)</f>
        <v/>
      </c>
      <c r="K198" s="10">
        <f>IF($N198&lt;&gt;1,"",IF($I198&gt;0,IF($Q198&gt;0,($Q198*$R198+$I198*$H198)/($Q198+$I198),$H198),$R198))</f>
        <v/>
      </c>
      <c r="L198" s="10">
        <f>IF($N198&lt;&gt;1,"",ROUND($J198*$K198,2))</f>
        <v/>
      </c>
      <c r="N198" s="17">
        <f>IF(AND($B198&lt;&gt;"",ISNUMBER($E198),$D198&lt;&gt;""),1,0)</f>
        <v/>
      </c>
      <c r="O198" s="17">
        <f>IF($N198=1,COUNTIFS($B$2:$B198,$B198,$N$2:$N198,1),"")</f>
        <v/>
      </c>
      <c r="P198" s="17">
        <f>IF($N198=1,$B198&amp;"|"&amp;$O198,"")</f>
        <v/>
      </c>
      <c r="Q198" s="17">
        <f>IF($N198&lt;&gt;1,"",IF($O198=1,N(IFERROR(INDEX('Catálogo'!$F$2:$F$500,MATCH($B198,'Catálogo'!$A$2:$A$500,0)),0)),INDEX($J$1:$J$197,MATCH($B198&amp;"|"&amp;($O198-1),$P$1:$P$197,0))))</f>
        <v/>
      </c>
      <c r="R198" s="17">
        <f>IF($N198&lt;&gt;1,"",IF($O198=1,N(IFERROR(INDEX('Catálogo'!$E$2:$E$500,MATCH($B198,'Catálogo'!$A$2:$A$500,0)),0)),INDEX($K$1:$K$197,MATCH($B198&amp;"|"&amp;($O198-1),$P$1:$P$197,0))))</f>
        <v/>
      </c>
    </row>
    <row r="199" ht="18" customHeight="1">
      <c r="A199" s="18" t="n"/>
      <c r="B199" s="6" t="n"/>
      <c r="C199" s="19">
        <f>IF($B199="","",IFERROR(INDEX('Catálogo'!$B$2:$B$500,MATCH($B199,'Catálogo'!$A$2:$A$500,0)),"Clave no encontrada"))</f>
        <v/>
      </c>
      <c r="D199" s="6" t="n"/>
      <c r="E199" s="8" t="n"/>
      <c r="F199" s="7" t="n"/>
      <c r="G199" s="6" t="n"/>
      <c r="H199" s="10">
        <f>IF($N199&lt;&gt;1,"",IF(AND($I199&gt;0,ISNUMBER($F199)),$F199,$R199))</f>
        <v/>
      </c>
      <c r="I199" s="9">
        <f>IF($N199&lt;&gt;1,"",IF($D199="Salida",-ABS($E199),IF($D199="Entrada",ABS($E199),$E199)))</f>
        <v/>
      </c>
      <c r="J199" s="9">
        <f>IF($N199&lt;&gt;1,"",$Q199+$I199)</f>
        <v/>
      </c>
      <c r="K199" s="10">
        <f>IF($N199&lt;&gt;1,"",IF($I199&gt;0,IF($Q199&gt;0,($Q199*$R199+$I199*$H199)/($Q199+$I199),$H199),$R199))</f>
        <v/>
      </c>
      <c r="L199" s="10">
        <f>IF($N199&lt;&gt;1,"",ROUND($J199*$K199,2))</f>
        <v/>
      </c>
      <c r="N199" s="17">
        <f>IF(AND($B199&lt;&gt;"",ISNUMBER($E199),$D199&lt;&gt;""),1,0)</f>
        <v/>
      </c>
      <c r="O199" s="17">
        <f>IF($N199=1,COUNTIFS($B$2:$B199,$B199,$N$2:$N199,1),"")</f>
        <v/>
      </c>
      <c r="P199" s="17">
        <f>IF($N199=1,$B199&amp;"|"&amp;$O199,"")</f>
        <v/>
      </c>
      <c r="Q199" s="17">
        <f>IF($N199&lt;&gt;1,"",IF($O199=1,N(IFERROR(INDEX('Catálogo'!$F$2:$F$500,MATCH($B199,'Catálogo'!$A$2:$A$500,0)),0)),INDEX($J$1:$J$198,MATCH($B199&amp;"|"&amp;($O199-1),$P$1:$P$198,0))))</f>
        <v/>
      </c>
      <c r="R199" s="17">
        <f>IF($N199&lt;&gt;1,"",IF($O199=1,N(IFERROR(INDEX('Catálogo'!$E$2:$E$500,MATCH($B199,'Catálogo'!$A$2:$A$500,0)),0)),INDEX($K$1:$K$198,MATCH($B199&amp;"|"&amp;($O199-1),$P$1:$P$198,0))))</f>
        <v/>
      </c>
    </row>
    <row r="200" ht="18" customHeight="1">
      <c r="A200" s="18" t="n"/>
      <c r="B200" s="6" t="n"/>
      <c r="C200" s="19">
        <f>IF($B200="","",IFERROR(INDEX('Catálogo'!$B$2:$B$500,MATCH($B200,'Catálogo'!$A$2:$A$500,0)),"Clave no encontrada"))</f>
        <v/>
      </c>
      <c r="D200" s="6" t="n"/>
      <c r="E200" s="8" t="n"/>
      <c r="F200" s="7" t="n"/>
      <c r="G200" s="6" t="n"/>
      <c r="H200" s="10">
        <f>IF($N200&lt;&gt;1,"",IF(AND($I200&gt;0,ISNUMBER($F200)),$F200,$R200))</f>
        <v/>
      </c>
      <c r="I200" s="9">
        <f>IF($N200&lt;&gt;1,"",IF($D200="Salida",-ABS($E200),IF($D200="Entrada",ABS($E200),$E200)))</f>
        <v/>
      </c>
      <c r="J200" s="9">
        <f>IF($N200&lt;&gt;1,"",$Q200+$I200)</f>
        <v/>
      </c>
      <c r="K200" s="10">
        <f>IF($N200&lt;&gt;1,"",IF($I200&gt;0,IF($Q200&gt;0,($Q200*$R200+$I200*$H200)/($Q200+$I200),$H200),$R200))</f>
        <v/>
      </c>
      <c r="L200" s="10">
        <f>IF($N200&lt;&gt;1,"",ROUND($J200*$K200,2))</f>
        <v/>
      </c>
      <c r="N200" s="17">
        <f>IF(AND($B200&lt;&gt;"",ISNUMBER($E200),$D200&lt;&gt;""),1,0)</f>
        <v/>
      </c>
      <c r="O200" s="17">
        <f>IF($N200=1,COUNTIFS($B$2:$B200,$B200,$N$2:$N200,1),"")</f>
        <v/>
      </c>
      <c r="P200" s="17">
        <f>IF($N200=1,$B200&amp;"|"&amp;$O200,"")</f>
        <v/>
      </c>
      <c r="Q200" s="17">
        <f>IF($N200&lt;&gt;1,"",IF($O200=1,N(IFERROR(INDEX('Catálogo'!$F$2:$F$500,MATCH($B200,'Catálogo'!$A$2:$A$500,0)),0)),INDEX($J$1:$J$199,MATCH($B200&amp;"|"&amp;($O200-1),$P$1:$P$199,0))))</f>
        <v/>
      </c>
      <c r="R200" s="17">
        <f>IF($N200&lt;&gt;1,"",IF($O200=1,N(IFERROR(INDEX('Catálogo'!$E$2:$E$500,MATCH($B200,'Catálogo'!$A$2:$A$500,0)),0)),INDEX($K$1:$K$199,MATCH($B200&amp;"|"&amp;($O200-1),$P$1:$P$199,0))))</f>
        <v/>
      </c>
    </row>
    <row r="201" ht="18" customHeight="1">
      <c r="A201" s="18" t="n"/>
      <c r="B201" s="6" t="n"/>
      <c r="C201" s="19">
        <f>IF($B201="","",IFERROR(INDEX('Catálogo'!$B$2:$B$500,MATCH($B201,'Catálogo'!$A$2:$A$500,0)),"Clave no encontrada"))</f>
        <v/>
      </c>
      <c r="D201" s="6" t="n"/>
      <c r="E201" s="8" t="n"/>
      <c r="F201" s="7" t="n"/>
      <c r="G201" s="6" t="n"/>
      <c r="H201" s="10">
        <f>IF($N201&lt;&gt;1,"",IF(AND($I201&gt;0,ISNUMBER($F201)),$F201,$R201))</f>
        <v/>
      </c>
      <c r="I201" s="9">
        <f>IF($N201&lt;&gt;1,"",IF($D201="Salida",-ABS($E201),IF($D201="Entrada",ABS($E201),$E201)))</f>
        <v/>
      </c>
      <c r="J201" s="9">
        <f>IF($N201&lt;&gt;1,"",$Q201+$I201)</f>
        <v/>
      </c>
      <c r="K201" s="10">
        <f>IF($N201&lt;&gt;1,"",IF($I201&gt;0,IF($Q201&gt;0,($Q201*$R201+$I201*$H201)/($Q201+$I201),$H201),$R201))</f>
        <v/>
      </c>
      <c r="L201" s="10">
        <f>IF($N201&lt;&gt;1,"",ROUND($J201*$K201,2))</f>
        <v/>
      </c>
      <c r="N201" s="17">
        <f>IF(AND($B201&lt;&gt;"",ISNUMBER($E201),$D201&lt;&gt;""),1,0)</f>
        <v/>
      </c>
      <c r="O201" s="17">
        <f>IF($N201=1,COUNTIFS($B$2:$B201,$B201,$N$2:$N201,1),"")</f>
        <v/>
      </c>
      <c r="P201" s="17">
        <f>IF($N201=1,$B201&amp;"|"&amp;$O201,"")</f>
        <v/>
      </c>
      <c r="Q201" s="17">
        <f>IF($N201&lt;&gt;1,"",IF($O201=1,N(IFERROR(INDEX('Catálogo'!$F$2:$F$500,MATCH($B201,'Catálogo'!$A$2:$A$500,0)),0)),INDEX($J$1:$J$200,MATCH($B201&amp;"|"&amp;($O201-1),$P$1:$P$200,0))))</f>
        <v/>
      </c>
      <c r="R201" s="17">
        <f>IF($N201&lt;&gt;1,"",IF($O201=1,N(IFERROR(INDEX('Catálogo'!$E$2:$E$500,MATCH($B201,'Catálogo'!$A$2:$A$500,0)),0)),INDEX($K$1:$K$200,MATCH($B201&amp;"|"&amp;($O201-1),$P$1:$P$200,0))))</f>
        <v/>
      </c>
    </row>
    <row r="202" ht="18" customHeight="1">
      <c r="A202" s="18" t="n"/>
      <c r="B202" s="6" t="n"/>
      <c r="C202" s="19">
        <f>IF($B202="","",IFERROR(INDEX('Catálogo'!$B$2:$B$500,MATCH($B202,'Catálogo'!$A$2:$A$500,0)),"Clave no encontrada"))</f>
        <v/>
      </c>
      <c r="D202" s="6" t="n"/>
      <c r="E202" s="8" t="n"/>
      <c r="F202" s="7" t="n"/>
      <c r="G202" s="6" t="n"/>
      <c r="H202" s="10">
        <f>IF($N202&lt;&gt;1,"",IF(AND($I202&gt;0,ISNUMBER($F202)),$F202,$R202))</f>
        <v/>
      </c>
      <c r="I202" s="9">
        <f>IF($N202&lt;&gt;1,"",IF($D202="Salida",-ABS($E202),IF($D202="Entrada",ABS($E202),$E202)))</f>
        <v/>
      </c>
      <c r="J202" s="9">
        <f>IF($N202&lt;&gt;1,"",$Q202+$I202)</f>
        <v/>
      </c>
      <c r="K202" s="10">
        <f>IF($N202&lt;&gt;1,"",IF($I202&gt;0,IF($Q202&gt;0,($Q202*$R202+$I202*$H202)/($Q202+$I202),$H202),$R202))</f>
        <v/>
      </c>
      <c r="L202" s="10">
        <f>IF($N202&lt;&gt;1,"",ROUND($J202*$K202,2))</f>
        <v/>
      </c>
      <c r="N202" s="17">
        <f>IF(AND($B202&lt;&gt;"",ISNUMBER($E202),$D202&lt;&gt;""),1,0)</f>
        <v/>
      </c>
      <c r="O202" s="17">
        <f>IF($N202=1,COUNTIFS($B$2:$B202,$B202,$N$2:$N202,1),"")</f>
        <v/>
      </c>
      <c r="P202" s="17">
        <f>IF($N202=1,$B202&amp;"|"&amp;$O202,"")</f>
        <v/>
      </c>
      <c r="Q202" s="17">
        <f>IF($N202&lt;&gt;1,"",IF($O202=1,N(IFERROR(INDEX('Catálogo'!$F$2:$F$500,MATCH($B202,'Catálogo'!$A$2:$A$500,0)),0)),INDEX($J$1:$J$201,MATCH($B202&amp;"|"&amp;($O202-1),$P$1:$P$201,0))))</f>
        <v/>
      </c>
      <c r="R202" s="17">
        <f>IF($N202&lt;&gt;1,"",IF($O202=1,N(IFERROR(INDEX('Catálogo'!$E$2:$E$500,MATCH($B202,'Catálogo'!$A$2:$A$500,0)),0)),INDEX($K$1:$K$201,MATCH($B202&amp;"|"&amp;($O202-1),$P$1:$P$201,0))))</f>
        <v/>
      </c>
    </row>
    <row r="203" ht="18" customHeight="1">
      <c r="A203" s="18" t="n"/>
      <c r="B203" s="6" t="n"/>
      <c r="C203" s="19">
        <f>IF($B203="","",IFERROR(INDEX('Catálogo'!$B$2:$B$500,MATCH($B203,'Catálogo'!$A$2:$A$500,0)),"Clave no encontrada"))</f>
        <v/>
      </c>
      <c r="D203" s="6" t="n"/>
      <c r="E203" s="8" t="n"/>
      <c r="F203" s="7" t="n"/>
      <c r="G203" s="6" t="n"/>
      <c r="H203" s="10">
        <f>IF($N203&lt;&gt;1,"",IF(AND($I203&gt;0,ISNUMBER($F203)),$F203,$R203))</f>
        <v/>
      </c>
      <c r="I203" s="9">
        <f>IF($N203&lt;&gt;1,"",IF($D203="Salida",-ABS($E203),IF($D203="Entrada",ABS($E203),$E203)))</f>
        <v/>
      </c>
      <c r="J203" s="9">
        <f>IF($N203&lt;&gt;1,"",$Q203+$I203)</f>
        <v/>
      </c>
      <c r="K203" s="10">
        <f>IF($N203&lt;&gt;1,"",IF($I203&gt;0,IF($Q203&gt;0,($Q203*$R203+$I203*$H203)/($Q203+$I203),$H203),$R203))</f>
        <v/>
      </c>
      <c r="L203" s="10">
        <f>IF($N203&lt;&gt;1,"",ROUND($J203*$K203,2))</f>
        <v/>
      </c>
      <c r="N203" s="17">
        <f>IF(AND($B203&lt;&gt;"",ISNUMBER($E203),$D203&lt;&gt;""),1,0)</f>
        <v/>
      </c>
      <c r="O203" s="17">
        <f>IF($N203=1,COUNTIFS($B$2:$B203,$B203,$N$2:$N203,1),"")</f>
        <v/>
      </c>
      <c r="P203" s="17">
        <f>IF($N203=1,$B203&amp;"|"&amp;$O203,"")</f>
        <v/>
      </c>
      <c r="Q203" s="17">
        <f>IF($N203&lt;&gt;1,"",IF($O203=1,N(IFERROR(INDEX('Catálogo'!$F$2:$F$500,MATCH($B203,'Catálogo'!$A$2:$A$500,0)),0)),INDEX($J$1:$J$202,MATCH($B203&amp;"|"&amp;($O203-1),$P$1:$P$202,0))))</f>
        <v/>
      </c>
      <c r="R203" s="17">
        <f>IF($N203&lt;&gt;1,"",IF($O203=1,N(IFERROR(INDEX('Catálogo'!$E$2:$E$500,MATCH($B203,'Catálogo'!$A$2:$A$500,0)),0)),INDEX($K$1:$K$202,MATCH($B203&amp;"|"&amp;($O203-1),$P$1:$P$202,0))))</f>
        <v/>
      </c>
    </row>
    <row r="204" ht="18" customHeight="1">
      <c r="A204" s="18" t="n"/>
      <c r="B204" s="6" t="n"/>
      <c r="C204" s="19">
        <f>IF($B204="","",IFERROR(INDEX('Catálogo'!$B$2:$B$500,MATCH($B204,'Catálogo'!$A$2:$A$500,0)),"Clave no encontrada"))</f>
        <v/>
      </c>
      <c r="D204" s="6" t="n"/>
      <c r="E204" s="8" t="n"/>
      <c r="F204" s="7" t="n"/>
      <c r="G204" s="6" t="n"/>
      <c r="H204" s="10">
        <f>IF($N204&lt;&gt;1,"",IF(AND($I204&gt;0,ISNUMBER($F204)),$F204,$R204))</f>
        <v/>
      </c>
      <c r="I204" s="9">
        <f>IF($N204&lt;&gt;1,"",IF($D204="Salida",-ABS($E204),IF($D204="Entrada",ABS($E204),$E204)))</f>
        <v/>
      </c>
      <c r="J204" s="9">
        <f>IF($N204&lt;&gt;1,"",$Q204+$I204)</f>
        <v/>
      </c>
      <c r="K204" s="10">
        <f>IF($N204&lt;&gt;1,"",IF($I204&gt;0,IF($Q204&gt;0,($Q204*$R204+$I204*$H204)/($Q204+$I204),$H204),$R204))</f>
        <v/>
      </c>
      <c r="L204" s="10">
        <f>IF($N204&lt;&gt;1,"",ROUND($J204*$K204,2))</f>
        <v/>
      </c>
      <c r="N204" s="17">
        <f>IF(AND($B204&lt;&gt;"",ISNUMBER($E204),$D204&lt;&gt;""),1,0)</f>
        <v/>
      </c>
      <c r="O204" s="17">
        <f>IF($N204=1,COUNTIFS($B$2:$B204,$B204,$N$2:$N204,1),"")</f>
        <v/>
      </c>
      <c r="P204" s="17">
        <f>IF($N204=1,$B204&amp;"|"&amp;$O204,"")</f>
        <v/>
      </c>
      <c r="Q204" s="17">
        <f>IF($N204&lt;&gt;1,"",IF($O204=1,N(IFERROR(INDEX('Catálogo'!$F$2:$F$500,MATCH($B204,'Catálogo'!$A$2:$A$500,0)),0)),INDEX($J$1:$J$203,MATCH($B204&amp;"|"&amp;($O204-1),$P$1:$P$203,0))))</f>
        <v/>
      </c>
      <c r="R204" s="17">
        <f>IF($N204&lt;&gt;1,"",IF($O204=1,N(IFERROR(INDEX('Catálogo'!$E$2:$E$500,MATCH($B204,'Catálogo'!$A$2:$A$500,0)),0)),INDEX($K$1:$K$203,MATCH($B204&amp;"|"&amp;($O204-1),$P$1:$P$203,0))))</f>
        <v/>
      </c>
    </row>
    <row r="205" ht="18" customHeight="1">
      <c r="A205" s="18" t="n"/>
      <c r="B205" s="6" t="n"/>
      <c r="C205" s="19">
        <f>IF($B205="","",IFERROR(INDEX('Catálogo'!$B$2:$B$500,MATCH($B205,'Catálogo'!$A$2:$A$500,0)),"Clave no encontrada"))</f>
        <v/>
      </c>
      <c r="D205" s="6" t="n"/>
      <c r="E205" s="8" t="n"/>
      <c r="F205" s="7" t="n"/>
      <c r="G205" s="6" t="n"/>
      <c r="H205" s="10">
        <f>IF($N205&lt;&gt;1,"",IF(AND($I205&gt;0,ISNUMBER($F205)),$F205,$R205))</f>
        <v/>
      </c>
      <c r="I205" s="9">
        <f>IF($N205&lt;&gt;1,"",IF($D205="Salida",-ABS($E205),IF($D205="Entrada",ABS($E205),$E205)))</f>
        <v/>
      </c>
      <c r="J205" s="9">
        <f>IF($N205&lt;&gt;1,"",$Q205+$I205)</f>
        <v/>
      </c>
      <c r="K205" s="10">
        <f>IF($N205&lt;&gt;1,"",IF($I205&gt;0,IF($Q205&gt;0,($Q205*$R205+$I205*$H205)/($Q205+$I205),$H205),$R205))</f>
        <v/>
      </c>
      <c r="L205" s="10">
        <f>IF($N205&lt;&gt;1,"",ROUND($J205*$K205,2))</f>
        <v/>
      </c>
      <c r="N205" s="17">
        <f>IF(AND($B205&lt;&gt;"",ISNUMBER($E205),$D205&lt;&gt;""),1,0)</f>
        <v/>
      </c>
      <c r="O205" s="17">
        <f>IF($N205=1,COUNTIFS($B$2:$B205,$B205,$N$2:$N205,1),"")</f>
        <v/>
      </c>
      <c r="P205" s="17">
        <f>IF($N205=1,$B205&amp;"|"&amp;$O205,"")</f>
        <v/>
      </c>
      <c r="Q205" s="17">
        <f>IF($N205&lt;&gt;1,"",IF($O205=1,N(IFERROR(INDEX('Catálogo'!$F$2:$F$500,MATCH($B205,'Catálogo'!$A$2:$A$500,0)),0)),INDEX($J$1:$J$204,MATCH($B205&amp;"|"&amp;($O205-1),$P$1:$P$204,0))))</f>
        <v/>
      </c>
      <c r="R205" s="17">
        <f>IF($N205&lt;&gt;1,"",IF($O205=1,N(IFERROR(INDEX('Catálogo'!$E$2:$E$500,MATCH($B205,'Catálogo'!$A$2:$A$500,0)),0)),INDEX($K$1:$K$204,MATCH($B205&amp;"|"&amp;($O205-1),$P$1:$P$204,0))))</f>
        <v/>
      </c>
    </row>
    <row r="206" ht="18" customHeight="1">
      <c r="A206" s="18" t="n"/>
      <c r="B206" s="6" t="n"/>
      <c r="C206" s="19">
        <f>IF($B206="","",IFERROR(INDEX('Catálogo'!$B$2:$B$500,MATCH($B206,'Catálogo'!$A$2:$A$500,0)),"Clave no encontrada"))</f>
        <v/>
      </c>
      <c r="D206" s="6" t="n"/>
      <c r="E206" s="8" t="n"/>
      <c r="F206" s="7" t="n"/>
      <c r="G206" s="6" t="n"/>
      <c r="H206" s="10">
        <f>IF($N206&lt;&gt;1,"",IF(AND($I206&gt;0,ISNUMBER($F206)),$F206,$R206))</f>
        <v/>
      </c>
      <c r="I206" s="9">
        <f>IF($N206&lt;&gt;1,"",IF($D206="Salida",-ABS($E206),IF($D206="Entrada",ABS($E206),$E206)))</f>
        <v/>
      </c>
      <c r="J206" s="9">
        <f>IF($N206&lt;&gt;1,"",$Q206+$I206)</f>
        <v/>
      </c>
      <c r="K206" s="10">
        <f>IF($N206&lt;&gt;1,"",IF($I206&gt;0,IF($Q206&gt;0,($Q206*$R206+$I206*$H206)/($Q206+$I206),$H206),$R206))</f>
        <v/>
      </c>
      <c r="L206" s="10">
        <f>IF($N206&lt;&gt;1,"",ROUND($J206*$K206,2))</f>
        <v/>
      </c>
      <c r="N206" s="17">
        <f>IF(AND($B206&lt;&gt;"",ISNUMBER($E206),$D206&lt;&gt;""),1,0)</f>
        <v/>
      </c>
      <c r="O206" s="17">
        <f>IF($N206=1,COUNTIFS($B$2:$B206,$B206,$N$2:$N206,1),"")</f>
        <v/>
      </c>
      <c r="P206" s="17">
        <f>IF($N206=1,$B206&amp;"|"&amp;$O206,"")</f>
        <v/>
      </c>
      <c r="Q206" s="17">
        <f>IF($N206&lt;&gt;1,"",IF($O206=1,N(IFERROR(INDEX('Catálogo'!$F$2:$F$500,MATCH($B206,'Catálogo'!$A$2:$A$500,0)),0)),INDEX($J$1:$J$205,MATCH($B206&amp;"|"&amp;($O206-1),$P$1:$P$205,0))))</f>
        <v/>
      </c>
      <c r="R206" s="17">
        <f>IF($N206&lt;&gt;1,"",IF($O206=1,N(IFERROR(INDEX('Catálogo'!$E$2:$E$500,MATCH($B206,'Catálogo'!$A$2:$A$500,0)),0)),INDEX($K$1:$K$205,MATCH($B206&amp;"|"&amp;($O206-1),$P$1:$P$205,0))))</f>
        <v/>
      </c>
    </row>
    <row r="207" ht="18" customHeight="1">
      <c r="A207" s="18" t="n"/>
      <c r="B207" s="6" t="n"/>
      <c r="C207" s="19">
        <f>IF($B207="","",IFERROR(INDEX('Catálogo'!$B$2:$B$500,MATCH($B207,'Catálogo'!$A$2:$A$500,0)),"Clave no encontrada"))</f>
        <v/>
      </c>
      <c r="D207" s="6" t="n"/>
      <c r="E207" s="8" t="n"/>
      <c r="F207" s="7" t="n"/>
      <c r="G207" s="6" t="n"/>
      <c r="H207" s="10">
        <f>IF($N207&lt;&gt;1,"",IF(AND($I207&gt;0,ISNUMBER($F207)),$F207,$R207))</f>
        <v/>
      </c>
      <c r="I207" s="9">
        <f>IF($N207&lt;&gt;1,"",IF($D207="Salida",-ABS($E207),IF($D207="Entrada",ABS($E207),$E207)))</f>
        <v/>
      </c>
      <c r="J207" s="9">
        <f>IF($N207&lt;&gt;1,"",$Q207+$I207)</f>
        <v/>
      </c>
      <c r="K207" s="10">
        <f>IF($N207&lt;&gt;1,"",IF($I207&gt;0,IF($Q207&gt;0,($Q207*$R207+$I207*$H207)/($Q207+$I207),$H207),$R207))</f>
        <v/>
      </c>
      <c r="L207" s="10">
        <f>IF($N207&lt;&gt;1,"",ROUND($J207*$K207,2))</f>
        <v/>
      </c>
      <c r="N207" s="17">
        <f>IF(AND($B207&lt;&gt;"",ISNUMBER($E207),$D207&lt;&gt;""),1,0)</f>
        <v/>
      </c>
      <c r="O207" s="17">
        <f>IF($N207=1,COUNTIFS($B$2:$B207,$B207,$N$2:$N207,1),"")</f>
        <v/>
      </c>
      <c r="P207" s="17">
        <f>IF($N207=1,$B207&amp;"|"&amp;$O207,"")</f>
        <v/>
      </c>
      <c r="Q207" s="17">
        <f>IF($N207&lt;&gt;1,"",IF($O207=1,N(IFERROR(INDEX('Catálogo'!$F$2:$F$500,MATCH($B207,'Catálogo'!$A$2:$A$500,0)),0)),INDEX($J$1:$J$206,MATCH($B207&amp;"|"&amp;($O207-1),$P$1:$P$206,0))))</f>
        <v/>
      </c>
      <c r="R207" s="17">
        <f>IF($N207&lt;&gt;1,"",IF($O207=1,N(IFERROR(INDEX('Catálogo'!$E$2:$E$500,MATCH($B207,'Catálogo'!$A$2:$A$500,0)),0)),INDEX($K$1:$K$206,MATCH($B207&amp;"|"&amp;($O207-1),$P$1:$P$206,0))))</f>
        <v/>
      </c>
    </row>
    <row r="208" ht="18" customHeight="1">
      <c r="A208" s="18" t="n"/>
      <c r="B208" s="6" t="n"/>
      <c r="C208" s="19">
        <f>IF($B208="","",IFERROR(INDEX('Catálogo'!$B$2:$B$500,MATCH($B208,'Catálogo'!$A$2:$A$500,0)),"Clave no encontrada"))</f>
        <v/>
      </c>
      <c r="D208" s="6" t="n"/>
      <c r="E208" s="8" t="n"/>
      <c r="F208" s="7" t="n"/>
      <c r="G208" s="6" t="n"/>
      <c r="H208" s="10">
        <f>IF($N208&lt;&gt;1,"",IF(AND($I208&gt;0,ISNUMBER($F208)),$F208,$R208))</f>
        <v/>
      </c>
      <c r="I208" s="9">
        <f>IF($N208&lt;&gt;1,"",IF($D208="Salida",-ABS($E208),IF($D208="Entrada",ABS($E208),$E208)))</f>
        <v/>
      </c>
      <c r="J208" s="9">
        <f>IF($N208&lt;&gt;1,"",$Q208+$I208)</f>
        <v/>
      </c>
      <c r="K208" s="10">
        <f>IF($N208&lt;&gt;1,"",IF($I208&gt;0,IF($Q208&gt;0,($Q208*$R208+$I208*$H208)/($Q208+$I208),$H208),$R208))</f>
        <v/>
      </c>
      <c r="L208" s="10">
        <f>IF($N208&lt;&gt;1,"",ROUND($J208*$K208,2))</f>
        <v/>
      </c>
      <c r="N208" s="17">
        <f>IF(AND($B208&lt;&gt;"",ISNUMBER($E208),$D208&lt;&gt;""),1,0)</f>
        <v/>
      </c>
      <c r="O208" s="17">
        <f>IF($N208=1,COUNTIFS($B$2:$B208,$B208,$N$2:$N208,1),"")</f>
        <v/>
      </c>
      <c r="P208" s="17">
        <f>IF($N208=1,$B208&amp;"|"&amp;$O208,"")</f>
        <v/>
      </c>
      <c r="Q208" s="17">
        <f>IF($N208&lt;&gt;1,"",IF($O208=1,N(IFERROR(INDEX('Catálogo'!$F$2:$F$500,MATCH($B208,'Catálogo'!$A$2:$A$500,0)),0)),INDEX($J$1:$J$207,MATCH($B208&amp;"|"&amp;($O208-1),$P$1:$P$207,0))))</f>
        <v/>
      </c>
      <c r="R208" s="17">
        <f>IF($N208&lt;&gt;1,"",IF($O208=1,N(IFERROR(INDEX('Catálogo'!$E$2:$E$500,MATCH($B208,'Catálogo'!$A$2:$A$500,0)),0)),INDEX($K$1:$K$207,MATCH($B208&amp;"|"&amp;($O208-1),$P$1:$P$207,0))))</f>
        <v/>
      </c>
    </row>
    <row r="209" ht="18" customHeight="1">
      <c r="A209" s="18" t="n"/>
      <c r="B209" s="6" t="n"/>
      <c r="C209" s="19">
        <f>IF($B209="","",IFERROR(INDEX('Catálogo'!$B$2:$B$500,MATCH($B209,'Catálogo'!$A$2:$A$500,0)),"Clave no encontrada"))</f>
        <v/>
      </c>
      <c r="D209" s="6" t="n"/>
      <c r="E209" s="8" t="n"/>
      <c r="F209" s="7" t="n"/>
      <c r="G209" s="6" t="n"/>
      <c r="H209" s="10">
        <f>IF($N209&lt;&gt;1,"",IF(AND($I209&gt;0,ISNUMBER($F209)),$F209,$R209))</f>
        <v/>
      </c>
      <c r="I209" s="9">
        <f>IF($N209&lt;&gt;1,"",IF($D209="Salida",-ABS($E209),IF($D209="Entrada",ABS($E209),$E209)))</f>
        <v/>
      </c>
      <c r="J209" s="9">
        <f>IF($N209&lt;&gt;1,"",$Q209+$I209)</f>
        <v/>
      </c>
      <c r="K209" s="10">
        <f>IF($N209&lt;&gt;1,"",IF($I209&gt;0,IF($Q209&gt;0,($Q209*$R209+$I209*$H209)/($Q209+$I209),$H209),$R209))</f>
        <v/>
      </c>
      <c r="L209" s="10">
        <f>IF($N209&lt;&gt;1,"",ROUND($J209*$K209,2))</f>
        <v/>
      </c>
      <c r="N209" s="17">
        <f>IF(AND($B209&lt;&gt;"",ISNUMBER($E209),$D209&lt;&gt;""),1,0)</f>
        <v/>
      </c>
      <c r="O209" s="17">
        <f>IF($N209=1,COUNTIFS($B$2:$B209,$B209,$N$2:$N209,1),"")</f>
        <v/>
      </c>
      <c r="P209" s="17">
        <f>IF($N209=1,$B209&amp;"|"&amp;$O209,"")</f>
        <v/>
      </c>
      <c r="Q209" s="17">
        <f>IF($N209&lt;&gt;1,"",IF($O209=1,N(IFERROR(INDEX('Catálogo'!$F$2:$F$500,MATCH($B209,'Catálogo'!$A$2:$A$500,0)),0)),INDEX($J$1:$J$208,MATCH($B209&amp;"|"&amp;($O209-1),$P$1:$P$208,0))))</f>
        <v/>
      </c>
      <c r="R209" s="17">
        <f>IF($N209&lt;&gt;1,"",IF($O209=1,N(IFERROR(INDEX('Catálogo'!$E$2:$E$500,MATCH($B209,'Catálogo'!$A$2:$A$500,0)),0)),INDEX($K$1:$K$208,MATCH($B209&amp;"|"&amp;($O209-1),$P$1:$P$208,0))))</f>
        <v/>
      </c>
    </row>
    <row r="210" ht="18" customHeight="1">
      <c r="A210" s="18" t="n"/>
      <c r="B210" s="6" t="n"/>
      <c r="C210" s="19">
        <f>IF($B210="","",IFERROR(INDEX('Catálogo'!$B$2:$B$500,MATCH($B210,'Catálogo'!$A$2:$A$500,0)),"Clave no encontrada"))</f>
        <v/>
      </c>
      <c r="D210" s="6" t="n"/>
      <c r="E210" s="8" t="n"/>
      <c r="F210" s="7" t="n"/>
      <c r="G210" s="6" t="n"/>
      <c r="H210" s="10">
        <f>IF($N210&lt;&gt;1,"",IF(AND($I210&gt;0,ISNUMBER($F210)),$F210,$R210))</f>
        <v/>
      </c>
      <c r="I210" s="9">
        <f>IF($N210&lt;&gt;1,"",IF($D210="Salida",-ABS($E210),IF($D210="Entrada",ABS($E210),$E210)))</f>
        <v/>
      </c>
      <c r="J210" s="9">
        <f>IF($N210&lt;&gt;1,"",$Q210+$I210)</f>
        <v/>
      </c>
      <c r="K210" s="10">
        <f>IF($N210&lt;&gt;1,"",IF($I210&gt;0,IF($Q210&gt;0,($Q210*$R210+$I210*$H210)/($Q210+$I210),$H210),$R210))</f>
        <v/>
      </c>
      <c r="L210" s="10">
        <f>IF($N210&lt;&gt;1,"",ROUND($J210*$K210,2))</f>
        <v/>
      </c>
      <c r="N210" s="17">
        <f>IF(AND($B210&lt;&gt;"",ISNUMBER($E210),$D210&lt;&gt;""),1,0)</f>
        <v/>
      </c>
      <c r="O210" s="17">
        <f>IF($N210=1,COUNTIFS($B$2:$B210,$B210,$N$2:$N210,1),"")</f>
        <v/>
      </c>
      <c r="P210" s="17">
        <f>IF($N210=1,$B210&amp;"|"&amp;$O210,"")</f>
        <v/>
      </c>
      <c r="Q210" s="17">
        <f>IF($N210&lt;&gt;1,"",IF($O210=1,N(IFERROR(INDEX('Catálogo'!$F$2:$F$500,MATCH($B210,'Catálogo'!$A$2:$A$500,0)),0)),INDEX($J$1:$J$209,MATCH($B210&amp;"|"&amp;($O210-1),$P$1:$P$209,0))))</f>
        <v/>
      </c>
      <c r="R210" s="17">
        <f>IF($N210&lt;&gt;1,"",IF($O210=1,N(IFERROR(INDEX('Catálogo'!$E$2:$E$500,MATCH($B210,'Catálogo'!$A$2:$A$500,0)),0)),INDEX($K$1:$K$209,MATCH($B210&amp;"|"&amp;($O210-1),$P$1:$P$209,0))))</f>
        <v/>
      </c>
    </row>
    <row r="211" ht="18" customHeight="1">
      <c r="A211" s="18" t="n"/>
      <c r="B211" s="6" t="n"/>
      <c r="C211" s="19">
        <f>IF($B211="","",IFERROR(INDEX('Catálogo'!$B$2:$B$500,MATCH($B211,'Catálogo'!$A$2:$A$500,0)),"Clave no encontrada"))</f>
        <v/>
      </c>
      <c r="D211" s="6" t="n"/>
      <c r="E211" s="8" t="n"/>
      <c r="F211" s="7" t="n"/>
      <c r="G211" s="6" t="n"/>
      <c r="H211" s="10">
        <f>IF($N211&lt;&gt;1,"",IF(AND($I211&gt;0,ISNUMBER($F211)),$F211,$R211))</f>
        <v/>
      </c>
      <c r="I211" s="9">
        <f>IF($N211&lt;&gt;1,"",IF($D211="Salida",-ABS($E211),IF($D211="Entrada",ABS($E211),$E211)))</f>
        <v/>
      </c>
      <c r="J211" s="9">
        <f>IF($N211&lt;&gt;1,"",$Q211+$I211)</f>
        <v/>
      </c>
      <c r="K211" s="10">
        <f>IF($N211&lt;&gt;1,"",IF($I211&gt;0,IF($Q211&gt;0,($Q211*$R211+$I211*$H211)/($Q211+$I211),$H211),$R211))</f>
        <v/>
      </c>
      <c r="L211" s="10">
        <f>IF($N211&lt;&gt;1,"",ROUND($J211*$K211,2))</f>
        <v/>
      </c>
      <c r="N211" s="17">
        <f>IF(AND($B211&lt;&gt;"",ISNUMBER($E211),$D211&lt;&gt;""),1,0)</f>
        <v/>
      </c>
      <c r="O211" s="17">
        <f>IF($N211=1,COUNTIFS($B$2:$B211,$B211,$N$2:$N211,1),"")</f>
        <v/>
      </c>
      <c r="P211" s="17">
        <f>IF($N211=1,$B211&amp;"|"&amp;$O211,"")</f>
        <v/>
      </c>
      <c r="Q211" s="17">
        <f>IF($N211&lt;&gt;1,"",IF($O211=1,N(IFERROR(INDEX('Catálogo'!$F$2:$F$500,MATCH($B211,'Catálogo'!$A$2:$A$500,0)),0)),INDEX($J$1:$J$210,MATCH($B211&amp;"|"&amp;($O211-1),$P$1:$P$210,0))))</f>
        <v/>
      </c>
      <c r="R211" s="17">
        <f>IF($N211&lt;&gt;1,"",IF($O211=1,N(IFERROR(INDEX('Catálogo'!$E$2:$E$500,MATCH($B211,'Catálogo'!$A$2:$A$500,0)),0)),INDEX($K$1:$K$210,MATCH($B211&amp;"|"&amp;($O211-1),$P$1:$P$210,0))))</f>
        <v/>
      </c>
    </row>
    <row r="212" ht="18" customHeight="1">
      <c r="A212" s="18" t="n"/>
      <c r="B212" s="6" t="n"/>
      <c r="C212" s="19">
        <f>IF($B212="","",IFERROR(INDEX('Catálogo'!$B$2:$B$500,MATCH($B212,'Catálogo'!$A$2:$A$500,0)),"Clave no encontrada"))</f>
        <v/>
      </c>
      <c r="D212" s="6" t="n"/>
      <c r="E212" s="8" t="n"/>
      <c r="F212" s="7" t="n"/>
      <c r="G212" s="6" t="n"/>
      <c r="H212" s="10">
        <f>IF($N212&lt;&gt;1,"",IF(AND($I212&gt;0,ISNUMBER($F212)),$F212,$R212))</f>
        <v/>
      </c>
      <c r="I212" s="9">
        <f>IF($N212&lt;&gt;1,"",IF($D212="Salida",-ABS($E212),IF($D212="Entrada",ABS($E212),$E212)))</f>
        <v/>
      </c>
      <c r="J212" s="9">
        <f>IF($N212&lt;&gt;1,"",$Q212+$I212)</f>
        <v/>
      </c>
      <c r="K212" s="10">
        <f>IF($N212&lt;&gt;1,"",IF($I212&gt;0,IF($Q212&gt;0,($Q212*$R212+$I212*$H212)/($Q212+$I212),$H212),$R212))</f>
        <v/>
      </c>
      <c r="L212" s="10">
        <f>IF($N212&lt;&gt;1,"",ROUND($J212*$K212,2))</f>
        <v/>
      </c>
      <c r="N212" s="17">
        <f>IF(AND($B212&lt;&gt;"",ISNUMBER($E212),$D212&lt;&gt;""),1,0)</f>
        <v/>
      </c>
      <c r="O212" s="17">
        <f>IF($N212=1,COUNTIFS($B$2:$B212,$B212,$N$2:$N212,1),"")</f>
        <v/>
      </c>
      <c r="P212" s="17">
        <f>IF($N212=1,$B212&amp;"|"&amp;$O212,"")</f>
        <v/>
      </c>
      <c r="Q212" s="17">
        <f>IF($N212&lt;&gt;1,"",IF($O212=1,N(IFERROR(INDEX('Catálogo'!$F$2:$F$500,MATCH($B212,'Catálogo'!$A$2:$A$500,0)),0)),INDEX($J$1:$J$211,MATCH($B212&amp;"|"&amp;($O212-1),$P$1:$P$211,0))))</f>
        <v/>
      </c>
      <c r="R212" s="17">
        <f>IF($N212&lt;&gt;1,"",IF($O212=1,N(IFERROR(INDEX('Catálogo'!$E$2:$E$500,MATCH($B212,'Catálogo'!$A$2:$A$500,0)),0)),INDEX($K$1:$K$211,MATCH($B212&amp;"|"&amp;($O212-1),$P$1:$P$211,0))))</f>
        <v/>
      </c>
    </row>
    <row r="213" ht="18" customHeight="1">
      <c r="A213" s="18" t="n"/>
      <c r="B213" s="6" t="n"/>
      <c r="C213" s="19">
        <f>IF($B213="","",IFERROR(INDEX('Catálogo'!$B$2:$B$500,MATCH($B213,'Catálogo'!$A$2:$A$500,0)),"Clave no encontrada"))</f>
        <v/>
      </c>
      <c r="D213" s="6" t="n"/>
      <c r="E213" s="8" t="n"/>
      <c r="F213" s="7" t="n"/>
      <c r="G213" s="6" t="n"/>
      <c r="H213" s="10">
        <f>IF($N213&lt;&gt;1,"",IF(AND($I213&gt;0,ISNUMBER($F213)),$F213,$R213))</f>
        <v/>
      </c>
      <c r="I213" s="9">
        <f>IF($N213&lt;&gt;1,"",IF($D213="Salida",-ABS($E213),IF($D213="Entrada",ABS($E213),$E213)))</f>
        <v/>
      </c>
      <c r="J213" s="9">
        <f>IF($N213&lt;&gt;1,"",$Q213+$I213)</f>
        <v/>
      </c>
      <c r="K213" s="10">
        <f>IF($N213&lt;&gt;1,"",IF($I213&gt;0,IF($Q213&gt;0,($Q213*$R213+$I213*$H213)/($Q213+$I213),$H213),$R213))</f>
        <v/>
      </c>
      <c r="L213" s="10">
        <f>IF($N213&lt;&gt;1,"",ROUND($J213*$K213,2))</f>
        <v/>
      </c>
      <c r="N213" s="17">
        <f>IF(AND($B213&lt;&gt;"",ISNUMBER($E213),$D213&lt;&gt;""),1,0)</f>
        <v/>
      </c>
      <c r="O213" s="17">
        <f>IF($N213=1,COUNTIFS($B$2:$B213,$B213,$N$2:$N213,1),"")</f>
        <v/>
      </c>
      <c r="P213" s="17">
        <f>IF($N213=1,$B213&amp;"|"&amp;$O213,"")</f>
        <v/>
      </c>
      <c r="Q213" s="17">
        <f>IF($N213&lt;&gt;1,"",IF($O213=1,N(IFERROR(INDEX('Catálogo'!$F$2:$F$500,MATCH($B213,'Catálogo'!$A$2:$A$500,0)),0)),INDEX($J$1:$J$212,MATCH($B213&amp;"|"&amp;($O213-1),$P$1:$P$212,0))))</f>
        <v/>
      </c>
      <c r="R213" s="17">
        <f>IF($N213&lt;&gt;1,"",IF($O213=1,N(IFERROR(INDEX('Catálogo'!$E$2:$E$500,MATCH($B213,'Catálogo'!$A$2:$A$500,0)),0)),INDEX($K$1:$K$212,MATCH($B213&amp;"|"&amp;($O213-1),$P$1:$P$212,0))))</f>
        <v/>
      </c>
    </row>
    <row r="214" ht="18" customHeight="1">
      <c r="A214" s="18" t="n"/>
      <c r="B214" s="6" t="n"/>
      <c r="C214" s="19">
        <f>IF($B214="","",IFERROR(INDEX('Catálogo'!$B$2:$B$500,MATCH($B214,'Catálogo'!$A$2:$A$500,0)),"Clave no encontrada"))</f>
        <v/>
      </c>
      <c r="D214" s="6" t="n"/>
      <c r="E214" s="8" t="n"/>
      <c r="F214" s="7" t="n"/>
      <c r="G214" s="6" t="n"/>
      <c r="H214" s="10">
        <f>IF($N214&lt;&gt;1,"",IF(AND($I214&gt;0,ISNUMBER($F214)),$F214,$R214))</f>
        <v/>
      </c>
      <c r="I214" s="9">
        <f>IF($N214&lt;&gt;1,"",IF($D214="Salida",-ABS($E214),IF($D214="Entrada",ABS($E214),$E214)))</f>
        <v/>
      </c>
      <c r="J214" s="9">
        <f>IF($N214&lt;&gt;1,"",$Q214+$I214)</f>
        <v/>
      </c>
      <c r="K214" s="10">
        <f>IF($N214&lt;&gt;1,"",IF($I214&gt;0,IF($Q214&gt;0,($Q214*$R214+$I214*$H214)/($Q214+$I214),$H214),$R214))</f>
        <v/>
      </c>
      <c r="L214" s="10">
        <f>IF($N214&lt;&gt;1,"",ROUND($J214*$K214,2))</f>
        <v/>
      </c>
      <c r="N214" s="17">
        <f>IF(AND($B214&lt;&gt;"",ISNUMBER($E214),$D214&lt;&gt;""),1,0)</f>
        <v/>
      </c>
      <c r="O214" s="17">
        <f>IF($N214=1,COUNTIFS($B$2:$B214,$B214,$N$2:$N214,1),"")</f>
        <v/>
      </c>
      <c r="P214" s="17">
        <f>IF($N214=1,$B214&amp;"|"&amp;$O214,"")</f>
        <v/>
      </c>
      <c r="Q214" s="17">
        <f>IF($N214&lt;&gt;1,"",IF($O214=1,N(IFERROR(INDEX('Catálogo'!$F$2:$F$500,MATCH($B214,'Catálogo'!$A$2:$A$500,0)),0)),INDEX($J$1:$J$213,MATCH($B214&amp;"|"&amp;($O214-1),$P$1:$P$213,0))))</f>
        <v/>
      </c>
      <c r="R214" s="17">
        <f>IF($N214&lt;&gt;1,"",IF($O214=1,N(IFERROR(INDEX('Catálogo'!$E$2:$E$500,MATCH($B214,'Catálogo'!$A$2:$A$500,0)),0)),INDEX($K$1:$K$213,MATCH($B214&amp;"|"&amp;($O214-1),$P$1:$P$213,0))))</f>
        <v/>
      </c>
    </row>
    <row r="215" ht="18" customHeight="1">
      <c r="A215" s="18" t="n"/>
      <c r="B215" s="6" t="n"/>
      <c r="C215" s="19">
        <f>IF($B215="","",IFERROR(INDEX('Catálogo'!$B$2:$B$500,MATCH($B215,'Catálogo'!$A$2:$A$500,0)),"Clave no encontrada"))</f>
        <v/>
      </c>
      <c r="D215" s="6" t="n"/>
      <c r="E215" s="8" t="n"/>
      <c r="F215" s="7" t="n"/>
      <c r="G215" s="6" t="n"/>
      <c r="H215" s="10">
        <f>IF($N215&lt;&gt;1,"",IF(AND($I215&gt;0,ISNUMBER($F215)),$F215,$R215))</f>
        <v/>
      </c>
      <c r="I215" s="9">
        <f>IF($N215&lt;&gt;1,"",IF($D215="Salida",-ABS($E215),IF($D215="Entrada",ABS($E215),$E215)))</f>
        <v/>
      </c>
      <c r="J215" s="9">
        <f>IF($N215&lt;&gt;1,"",$Q215+$I215)</f>
        <v/>
      </c>
      <c r="K215" s="10">
        <f>IF($N215&lt;&gt;1,"",IF($I215&gt;0,IF($Q215&gt;0,($Q215*$R215+$I215*$H215)/($Q215+$I215),$H215),$R215))</f>
        <v/>
      </c>
      <c r="L215" s="10">
        <f>IF($N215&lt;&gt;1,"",ROUND($J215*$K215,2))</f>
        <v/>
      </c>
      <c r="N215" s="17">
        <f>IF(AND($B215&lt;&gt;"",ISNUMBER($E215),$D215&lt;&gt;""),1,0)</f>
        <v/>
      </c>
      <c r="O215" s="17">
        <f>IF($N215=1,COUNTIFS($B$2:$B215,$B215,$N$2:$N215,1),"")</f>
        <v/>
      </c>
      <c r="P215" s="17">
        <f>IF($N215=1,$B215&amp;"|"&amp;$O215,"")</f>
        <v/>
      </c>
      <c r="Q215" s="17">
        <f>IF($N215&lt;&gt;1,"",IF($O215=1,N(IFERROR(INDEX('Catálogo'!$F$2:$F$500,MATCH($B215,'Catálogo'!$A$2:$A$500,0)),0)),INDEX($J$1:$J$214,MATCH($B215&amp;"|"&amp;($O215-1),$P$1:$P$214,0))))</f>
        <v/>
      </c>
      <c r="R215" s="17">
        <f>IF($N215&lt;&gt;1,"",IF($O215=1,N(IFERROR(INDEX('Catálogo'!$E$2:$E$500,MATCH($B215,'Catálogo'!$A$2:$A$500,0)),0)),INDEX($K$1:$K$214,MATCH($B215&amp;"|"&amp;($O215-1),$P$1:$P$214,0))))</f>
        <v/>
      </c>
    </row>
    <row r="216" ht="18" customHeight="1">
      <c r="A216" s="18" t="n"/>
      <c r="B216" s="6" t="n"/>
      <c r="C216" s="19">
        <f>IF($B216="","",IFERROR(INDEX('Catálogo'!$B$2:$B$500,MATCH($B216,'Catálogo'!$A$2:$A$500,0)),"Clave no encontrada"))</f>
        <v/>
      </c>
      <c r="D216" s="6" t="n"/>
      <c r="E216" s="8" t="n"/>
      <c r="F216" s="7" t="n"/>
      <c r="G216" s="6" t="n"/>
      <c r="H216" s="10">
        <f>IF($N216&lt;&gt;1,"",IF(AND($I216&gt;0,ISNUMBER($F216)),$F216,$R216))</f>
        <v/>
      </c>
      <c r="I216" s="9">
        <f>IF($N216&lt;&gt;1,"",IF($D216="Salida",-ABS($E216),IF($D216="Entrada",ABS($E216),$E216)))</f>
        <v/>
      </c>
      <c r="J216" s="9">
        <f>IF($N216&lt;&gt;1,"",$Q216+$I216)</f>
        <v/>
      </c>
      <c r="K216" s="10">
        <f>IF($N216&lt;&gt;1,"",IF($I216&gt;0,IF($Q216&gt;0,($Q216*$R216+$I216*$H216)/($Q216+$I216),$H216),$R216))</f>
        <v/>
      </c>
      <c r="L216" s="10">
        <f>IF($N216&lt;&gt;1,"",ROUND($J216*$K216,2))</f>
        <v/>
      </c>
      <c r="N216" s="17">
        <f>IF(AND($B216&lt;&gt;"",ISNUMBER($E216),$D216&lt;&gt;""),1,0)</f>
        <v/>
      </c>
      <c r="O216" s="17">
        <f>IF($N216=1,COUNTIFS($B$2:$B216,$B216,$N$2:$N216,1),"")</f>
        <v/>
      </c>
      <c r="P216" s="17">
        <f>IF($N216=1,$B216&amp;"|"&amp;$O216,"")</f>
        <v/>
      </c>
      <c r="Q216" s="17">
        <f>IF($N216&lt;&gt;1,"",IF($O216=1,N(IFERROR(INDEX('Catálogo'!$F$2:$F$500,MATCH($B216,'Catálogo'!$A$2:$A$500,0)),0)),INDEX($J$1:$J$215,MATCH($B216&amp;"|"&amp;($O216-1),$P$1:$P$215,0))))</f>
        <v/>
      </c>
      <c r="R216" s="17">
        <f>IF($N216&lt;&gt;1,"",IF($O216=1,N(IFERROR(INDEX('Catálogo'!$E$2:$E$500,MATCH($B216,'Catálogo'!$A$2:$A$500,0)),0)),INDEX($K$1:$K$215,MATCH($B216&amp;"|"&amp;($O216-1),$P$1:$P$215,0))))</f>
        <v/>
      </c>
    </row>
    <row r="217" ht="18" customHeight="1">
      <c r="A217" s="18" t="n"/>
      <c r="B217" s="6" t="n"/>
      <c r="C217" s="19">
        <f>IF($B217="","",IFERROR(INDEX('Catálogo'!$B$2:$B$500,MATCH($B217,'Catálogo'!$A$2:$A$500,0)),"Clave no encontrada"))</f>
        <v/>
      </c>
      <c r="D217" s="6" t="n"/>
      <c r="E217" s="8" t="n"/>
      <c r="F217" s="7" t="n"/>
      <c r="G217" s="6" t="n"/>
      <c r="H217" s="10">
        <f>IF($N217&lt;&gt;1,"",IF(AND($I217&gt;0,ISNUMBER($F217)),$F217,$R217))</f>
        <v/>
      </c>
      <c r="I217" s="9">
        <f>IF($N217&lt;&gt;1,"",IF($D217="Salida",-ABS($E217),IF($D217="Entrada",ABS($E217),$E217)))</f>
        <v/>
      </c>
      <c r="J217" s="9">
        <f>IF($N217&lt;&gt;1,"",$Q217+$I217)</f>
        <v/>
      </c>
      <c r="K217" s="10">
        <f>IF($N217&lt;&gt;1,"",IF($I217&gt;0,IF($Q217&gt;0,($Q217*$R217+$I217*$H217)/($Q217+$I217),$H217),$R217))</f>
        <v/>
      </c>
      <c r="L217" s="10">
        <f>IF($N217&lt;&gt;1,"",ROUND($J217*$K217,2))</f>
        <v/>
      </c>
      <c r="N217" s="17">
        <f>IF(AND($B217&lt;&gt;"",ISNUMBER($E217),$D217&lt;&gt;""),1,0)</f>
        <v/>
      </c>
      <c r="O217" s="17">
        <f>IF($N217=1,COUNTIFS($B$2:$B217,$B217,$N$2:$N217,1),"")</f>
        <v/>
      </c>
      <c r="P217" s="17">
        <f>IF($N217=1,$B217&amp;"|"&amp;$O217,"")</f>
        <v/>
      </c>
      <c r="Q217" s="17">
        <f>IF($N217&lt;&gt;1,"",IF($O217=1,N(IFERROR(INDEX('Catálogo'!$F$2:$F$500,MATCH($B217,'Catálogo'!$A$2:$A$500,0)),0)),INDEX($J$1:$J$216,MATCH($B217&amp;"|"&amp;($O217-1),$P$1:$P$216,0))))</f>
        <v/>
      </c>
      <c r="R217" s="17">
        <f>IF($N217&lt;&gt;1,"",IF($O217=1,N(IFERROR(INDEX('Catálogo'!$E$2:$E$500,MATCH($B217,'Catálogo'!$A$2:$A$500,0)),0)),INDEX($K$1:$K$216,MATCH($B217&amp;"|"&amp;($O217-1),$P$1:$P$216,0))))</f>
        <v/>
      </c>
    </row>
    <row r="218" ht="18" customHeight="1">
      <c r="A218" s="18" t="n"/>
      <c r="B218" s="6" t="n"/>
      <c r="C218" s="19">
        <f>IF($B218="","",IFERROR(INDEX('Catálogo'!$B$2:$B$500,MATCH($B218,'Catálogo'!$A$2:$A$500,0)),"Clave no encontrada"))</f>
        <v/>
      </c>
      <c r="D218" s="6" t="n"/>
      <c r="E218" s="8" t="n"/>
      <c r="F218" s="7" t="n"/>
      <c r="G218" s="6" t="n"/>
      <c r="H218" s="10">
        <f>IF($N218&lt;&gt;1,"",IF(AND($I218&gt;0,ISNUMBER($F218)),$F218,$R218))</f>
        <v/>
      </c>
      <c r="I218" s="9">
        <f>IF($N218&lt;&gt;1,"",IF($D218="Salida",-ABS($E218),IF($D218="Entrada",ABS($E218),$E218)))</f>
        <v/>
      </c>
      <c r="J218" s="9">
        <f>IF($N218&lt;&gt;1,"",$Q218+$I218)</f>
        <v/>
      </c>
      <c r="K218" s="10">
        <f>IF($N218&lt;&gt;1,"",IF($I218&gt;0,IF($Q218&gt;0,($Q218*$R218+$I218*$H218)/($Q218+$I218),$H218),$R218))</f>
        <v/>
      </c>
      <c r="L218" s="10">
        <f>IF($N218&lt;&gt;1,"",ROUND($J218*$K218,2))</f>
        <v/>
      </c>
      <c r="N218" s="17">
        <f>IF(AND($B218&lt;&gt;"",ISNUMBER($E218),$D218&lt;&gt;""),1,0)</f>
        <v/>
      </c>
      <c r="O218" s="17">
        <f>IF($N218=1,COUNTIFS($B$2:$B218,$B218,$N$2:$N218,1),"")</f>
        <v/>
      </c>
      <c r="P218" s="17">
        <f>IF($N218=1,$B218&amp;"|"&amp;$O218,"")</f>
        <v/>
      </c>
      <c r="Q218" s="17">
        <f>IF($N218&lt;&gt;1,"",IF($O218=1,N(IFERROR(INDEX('Catálogo'!$F$2:$F$500,MATCH($B218,'Catálogo'!$A$2:$A$500,0)),0)),INDEX($J$1:$J$217,MATCH($B218&amp;"|"&amp;($O218-1),$P$1:$P$217,0))))</f>
        <v/>
      </c>
      <c r="R218" s="17">
        <f>IF($N218&lt;&gt;1,"",IF($O218=1,N(IFERROR(INDEX('Catálogo'!$E$2:$E$500,MATCH($B218,'Catálogo'!$A$2:$A$500,0)),0)),INDEX($K$1:$K$217,MATCH($B218&amp;"|"&amp;($O218-1),$P$1:$P$217,0))))</f>
        <v/>
      </c>
    </row>
    <row r="219" ht="18" customHeight="1">
      <c r="A219" s="18" t="n"/>
      <c r="B219" s="6" t="n"/>
      <c r="C219" s="19">
        <f>IF($B219="","",IFERROR(INDEX('Catálogo'!$B$2:$B$500,MATCH($B219,'Catálogo'!$A$2:$A$500,0)),"Clave no encontrada"))</f>
        <v/>
      </c>
      <c r="D219" s="6" t="n"/>
      <c r="E219" s="8" t="n"/>
      <c r="F219" s="7" t="n"/>
      <c r="G219" s="6" t="n"/>
      <c r="H219" s="10">
        <f>IF($N219&lt;&gt;1,"",IF(AND($I219&gt;0,ISNUMBER($F219)),$F219,$R219))</f>
        <v/>
      </c>
      <c r="I219" s="9">
        <f>IF($N219&lt;&gt;1,"",IF($D219="Salida",-ABS($E219),IF($D219="Entrada",ABS($E219),$E219)))</f>
        <v/>
      </c>
      <c r="J219" s="9">
        <f>IF($N219&lt;&gt;1,"",$Q219+$I219)</f>
        <v/>
      </c>
      <c r="K219" s="10">
        <f>IF($N219&lt;&gt;1,"",IF($I219&gt;0,IF($Q219&gt;0,($Q219*$R219+$I219*$H219)/($Q219+$I219),$H219),$R219))</f>
        <v/>
      </c>
      <c r="L219" s="10">
        <f>IF($N219&lt;&gt;1,"",ROUND($J219*$K219,2))</f>
        <v/>
      </c>
      <c r="N219" s="17">
        <f>IF(AND($B219&lt;&gt;"",ISNUMBER($E219),$D219&lt;&gt;""),1,0)</f>
        <v/>
      </c>
      <c r="O219" s="17">
        <f>IF($N219=1,COUNTIFS($B$2:$B219,$B219,$N$2:$N219,1),"")</f>
        <v/>
      </c>
      <c r="P219" s="17">
        <f>IF($N219=1,$B219&amp;"|"&amp;$O219,"")</f>
        <v/>
      </c>
      <c r="Q219" s="17">
        <f>IF($N219&lt;&gt;1,"",IF($O219=1,N(IFERROR(INDEX('Catálogo'!$F$2:$F$500,MATCH($B219,'Catálogo'!$A$2:$A$500,0)),0)),INDEX($J$1:$J$218,MATCH($B219&amp;"|"&amp;($O219-1),$P$1:$P$218,0))))</f>
        <v/>
      </c>
      <c r="R219" s="17">
        <f>IF($N219&lt;&gt;1,"",IF($O219=1,N(IFERROR(INDEX('Catálogo'!$E$2:$E$500,MATCH($B219,'Catálogo'!$A$2:$A$500,0)),0)),INDEX($K$1:$K$218,MATCH($B219&amp;"|"&amp;($O219-1),$P$1:$P$218,0))))</f>
        <v/>
      </c>
    </row>
    <row r="220" ht="18" customHeight="1">
      <c r="A220" s="18" t="n"/>
      <c r="B220" s="6" t="n"/>
      <c r="C220" s="19">
        <f>IF($B220="","",IFERROR(INDEX('Catálogo'!$B$2:$B$500,MATCH($B220,'Catálogo'!$A$2:$A$500,0)),"Clave no encontrada"))</f>
        <v/>
      </c>
      <c r="D220" s="6" t="n"/>
      <c r="E220" s="8" t="n"/>
      <c r="F220" s="7" t="n"/>
      <c r="G220" s="6" t="n"/>
      <c r="H220" s="10">
        <f>IF($N220&lt;&gt;1,"",IF(AND($I220&gt;0,ISNUMBER($F220)),$F220,$R220))</f>
        <v/>
      </c>
      <c r="I220" s="9">
        <f>IF($N220&lt;&gt;1,"",IF($D220="Salida",-ABS($E220),IF($D220="Entrada",ABS($E220),$E220)))</f>
        <v/>
      </c>
      <c r="J220" s="9">
        <f>IF($N220&lt;&gt;1,"",$Q220+$I220)</f>
        <v/>
      </c>
      <c r="K220" s="10">
        <f>IF($N220&lt;&gt;1,"",IF($I220&gt;0,IF($Q220&gt;0,($Q220*$R220+$I220*$H220)/($Q220+$I220),$H220),$R220))</f>
        <v/>
      </c>
      <c r="L220" s="10">
        <f>IF($N220&lt;&gt;1,"",ROUND($J220*$K220,2))</f>
        <v/>
      </c>
      <c r="N220" s="17">
        <f>IF(AND($B220&lt;&gt;"",ISNUMBER($E220),$D220&lt;&gt;""),1,0)</f>
        <v/>
      </c>
      <c r="O220" s="17">
        <f>IF($N220=1,COUNTIFS($B$2:$B220,$B220,$N$2:$N220,1),"")</f>
        <v/>
      </c>
      <c r="P220" s="17">
        <f>IF($N220=1,$B220&amp;"|"&amp;$O220,"")</f>
        <v/>
      </c>
      <c r="Q220" s="17">
        <f>IF($N220&lt;&gt;1,"",IF($O220=1,N(IFERROR(INDEX('Catálogo'!$F$2:$F$500,MATCH($B220,'Catálogo'!$A$2:$A$500,0)),0)),INDEX($J$1:$J$219,MATCH($B220&amp;"|"&amp;($O220-1),$P$1:$P$219,0))))</f>
        <v/>
      </c>
      <c r="R220" s="17">
        <f>IF($N220&lt;&gt;1,"",IF($O220=1,N(IFERROR(INDEX('Catálogo'!$E$2:$E$500,MATCH($B220,'Catálogo'!$A$2:$A$500,0)),0)),INDEX($K$1:$K$219,MATCH($B220&amp;"|"&amp;($O220-1),$P$1:$P$219,0))))</f>
        <v/>
      </c>
    </row>
    <row r="221" ht="18" customHeight="1">
      <c r="A221" s="18" t="n"/>
      <c r="B221" s="6" t="n"/>
      <c r="C221" s="19">
        <f>IF($B221="","",IFERROR(INDEX('Catálogo'!$B$2:$B$500,MATCH($B221,'Catálogo'!$A$2:$A$500,0)),"Clave no encontrada"))</f>
        <v/>
      </c>
      <c r="D221" s="6" t="n"/>
      <c r="E221" s="8" t="n"/>
      <c r="F221" s="7" t="n"/>
      <c r="G221" s="6" t="n"/>
      <c r="H221" s="10">
        <f>IF($N221&lt;&gt;1,"",IF(AND($I221&gt;0,ISNUMBER($F221)),$F221,$R221))</f>
        <v/>
      </c>
      <c r="I221" s="9">
        <f>IF($N221&lt;&gt;1,"",IF($D221="Salida",-ABS($E221),IF($D221="Entrada",ABS($E221),$E221)))</f>
        <v/>
      </c>
      <c r="J221" s="9">
        <f>IF($N221&lt;&gt;1,"",$Q221+$I221)</f>
        <v/>
      </c>
      <c r="K221" s="10">
        <f>IF($N221&lt;&gt;1,"",IF($I221&gt;0,IF($Q221&gt;0,($Q221*$R221+$I221*$H221)/($Q221+$I221),$H221),$R221))</f>
        <v/>
      </c>
      <c r="L221" s="10">
        <f>IF($N221&lt;&gt;1,"",ROUND($J221*$K221,2))</f>
        <v/>
      </c>
      <c r="N221" s="17">
        <f>IF(AND($B221&lt;&gt;"",ISNUMBER($E221),$D221&lt;&gt;""),1,0)</f>
        <v/>
      </c>
      <c r="O221" s="17">
        <f>IF($N221=1,COUNTIFS($B$2:$B221,$B221,$N$2:$N221,1),"")</f>
        <v/>
      </c>
      <c r="P221" s="17">
        <f>IF($N221=1,$B221&amp;"|"&amp;$O221,"")</f>
        <v/>
      </c>
      <c r="Q221" s="17">
        <f>IF($N221&lt;&gt;1,"",IF($O221=1,N(IFERROR(INDEX('Catálogo'!$F$2:$F$500,MATCH($B221,'Catálogo'!$A$2:$A$500,0)),0)),INDEX($J$1:$J$220,MATCH($B221&amp;"|"&amp;($O221-1),$P$1:$P$220,0))))</f>
        <v/>
      </c>
      <c r="R221" s="17">
        <f>IF($N221&lt;&gt;1,"",IF($O221=1,N(IFERROR(INDEX('Catálogo'!$E$2:$E$500,MATCH($B221,'Catálogo'!$A$2:$A$500,0)),0)),INDEX($K$1:$K$220,MATCH($B221&amp;"|"&amp;($O221-1),$P$1:$P$220,0))))</f>
        <v/>
      </c>
    </row>
    <row r="222" ht="18" customHeight="1">
      <c r="A222" s="18" t="n"/>
      <c r="B222" s="6" t="n"/>
      <c r="C222" s="19">
        <f>IF($B222="","",IFERROR(INDEX('Catálogo'!$B$2:$B$500,MATCH($B222,'Catálogo'!$A$2:$A$500,0)),"Clave no encontrada"))</f>
        <v/>
      </c>
      <c r="D222" s="6" t="n"/>
      <c r="E222" s="8" t="n"/>
      <c r="F222" s="7" t="n"/>
      <c r="G222" s="6" t="n"/>
      <c r="H222" s="10">
        <f>IF($N222&lt;&gt;1,"",IF(AND($I222&gt;0,ISNUMBER($F222)),$F222,$R222))</f>
        <v/>
      </c>
      <c r="I222" s="9">
        <f>IF($N222&lt;&gt;1,"",IF($D222="Salida",-ABS($E222),IF($D222="Entrada",ABS($E222),$E222)))</f>
        <v/>
      </c>
      <c r="J222" s="9">
        <f>IF($N222&lt;&gt;1,"",$Q222+$I222)</f>
        <v/>
      </c>
      <c r="K222" s="10">
        <f>IF($N222&lt;&gt;1,"",IF($I222&gt;0,IF($Q222&gt;0,($Q222*$R222+$I222*$H222)/($Q222+$I222),$H222),$R222))</f>
        <v/>
      </c>
      <c r="L222" s="10">
        <f>IF($N222&lt;&gt;1,"",ROUND($J222*$K222,2))</f>
        <v/>
      </c>
      <c r="N222" s="17">
        <f>IF(AND($B222&lt;&gt;"",ISNUMBER($E222),$D222&lt;&gt;""),1,0)</f>
        <v/>
      </c>
      <c r="O222" s="17">
        <f>IF($N222=1,COUNTIFS($B$2:$B222,$B222,$N$2:$N222,1),"")</f>
        <v/>
      </c>
      <c r="P222" s="17">
        <f>IF($N222=1,$B222&amp;"|"&amp;$O222,"")</f>
        <v/>
      </c>
      <c r="Q222" s="17">
        <f>IF($N222&lt;&gt;1,"",IF($O222=1,N(IFERROR(INDEX('Catálogo'!$F$2:$F$500,MATCH($B222,'Catálogo'!$A$2:$A$500,0)),0)),INDEX($J$1:$J$221,MATCH($B222&amp;"|"&amp;($O222-1),$P$1:$P$221,0))))</f>
        <v/>
      </c>
      <c r="R222" s="17">
        <f>IF($N222&lt;&gt;1,"",IF($O222=1,N(IFERROR(INDEX('Catálogo'!$E$2:$E$500,MATCH($B222,'Catálogo'!$A$2:$A$500,0)),0)),INDEX($K$1:$K$221,MATCH($B222&amp;"|"&amp;($O222-1),$P$1:$P$221,0))))</f>
        <v/>
      </c>
    </row>
    <row r="223" ht="18" customHeight="1">
      <c r="A223" s="18" t="n"/>
      <c r="B223" s="6" t="n"/>
      <c r="C223" s="19">
        <f>IF($B223="","",IFERROR(INDEX('Catálogo'!$B$2:$B$500,MATCH($B223,'Catálogo'!$A$2:$A$500,0)),"Clave no encontrada"))</f>
        <v/>
      </c>
      <c r="D223" s="6" t="n"/>
      <c r="E223" s="8" t="n"/>
      <c r="F223" s="7" t="n"/>
      <c r="G223" s="6" t="n"/>
      <c r="H223" s="10">
        <f>IF($N223&lt;&gt;1,"",IF(AND($I223&gt;0,ISNUMBER($F223)),$F223,$R223))</f>
        <v/>
      </c>
      <c r="I223" s="9">
        <f>IF($N223&lt;&gt;1,"",IF($D223="Salida",-ABS($E223),IF($D223="Entrada",ABS($E223),$E223)))</f>
        <v/>
      </c>
      <c r="J223" s="9">
        <f>IF($N223&lt;&gt;1,"",$Q223+$I223)</f>
        <v/>
      </c>
      <c r="K223" s="10">
        <f>IF($N223&lt;&gt;1,"",IF($I223&gt;0,IF($Q223&gt;0,($Q223*$R223+$I223*$H223)/($Q223+$I223),$H223),$R223))</f>
        <v/>
      </c>
      <c r="L223" s="10">
        <f>IF($N223&lt;&gt;1,"",ROUND($J223*$K223,2))</f>
        <v/>
      </c>
      <c r="N223" s="17">
        <f>IF(AND($B223&lt;&gt;"",ISNUMBER($E223),$D223&lt;&gt;""),1,0)</f>
        <v/>
      </c>
      <c r="O223" s="17">
        <f>IF($N223=1,COUNTIFS($B$2:$B223,$B223,$N$2:$N223,1),"")</f>
        <v/>
      </c>
      <c r="P223" s="17">
        <f>IF($N223=1,$B223&amp;"|"&amp;$O223,"")</f>
        <v/>
      </c>
      <c r="Q223" s="17">
        <f>IF($N223&lt;&gt;1,"",IF($O223=1,N(IFERROR(INDEX('Catálogo'!$F$2:$F$500,MATCH($B223,'Catálogo'!$A$2:$A$500,0)),0)),INDEX($J$1:$J$222,MATCH($B223&amp;"|"&amp;($O223-1),$P$1:$P$222,0))))</f>
        <v/>
      </c>
      <c r="R223" s="17">
        <f>IF($N223&lt;&gt;1,"",IF($O223=1,N(IFERROR(INDEX('Catálogo'!$E$2:$E$500,MATCH($B223,'Catálogo'!$A$2:$A$500,0)),0)),INDEX($K$1:$K$222,MATCH($B223&amp;"|"&amp;($O223-1),$P$1:$P$222,0))))</f>
        <v/>
      </c>
    </row>
    <row r="224" ht="18" customHeight="1">
      <c r="A224" s="18" t="n"/>
      <c r="B224" s="6" t="n"/>
      <c r="C224" s="19">
        <f>IF($B224="","",IFERROR(INDEX('Catálogo'!$B$2:$B$500,MATCH($B224,'Catálogo'!$A$2:$A$500,0)),"Clave no encontrada"))</f>
        <v/>
      </c>
      <c r="D224" s="6" t="n"/>
      <c r="E224" s="8" t="n"/>
      <c r="F224" s="7" t="n"/>
      <c r="G224" s="6" t="n"/>
      <c r="H224" s="10">
        <f>IF($N224&lt;&gt;1,"",IF(AND($I224&gt;0,ISNUMBER($F224)),$F224,$R224))</f>
        <v/>
      </c>
      <c r="I224" s="9">
        <f>IF($N224&lt;&gt;1,"",IF($D224="Salida",-ABS($E224),IF($D224="Entrada",ABS($E224),$E224)))</f>
        <v/>
      </c>
      <c r="J224" s="9">
        <f>IF($N224&lt;&gt;1,"",$Q224+$I224)</f>
        <v/>
      </c>
      <c r="K224" s="10">
        <f>IF($N224&lt;&gt;1,"",IF($I224&gt;0,IF($Q224&gt;0,($Q224*$R224+$I224*$H224)/($Q224+$I224),$H224),$R224))</f>
        <v/>
      </c>
      <c r="L224" s="10">
        <f>IF($N224&lt;&gt;1,"",ROUND($J224*$K224,2))</f>
        <v/>
      </c>
      <c r="N224" s="17">
        <f>IF(AND($B224&lt;&gt;"",ISNUMBER($E224),$D224&lt;&gt;""),1,0)</f>
        <v/>
      </c>
      <c r="O224" s="17">
        <f>IF($N224=1,COUNTIFS($B$2:$B224,$B224,$N$2:$N224,1),"")</f>
        <v/>
      </c>
      <c r="P224" s="17">
        <f>IF($N224=1,$B224&amp;"|"&amp;$O224,"")</f>
        <v/>
      </c>
      <c r="Q224" s="17">
        <f>IF($N224&lt;&gt;1,"",IF($O224=1,N(IFERROR(INDEX('Catálogo'!$F$2:$F$500,MATCH($B224,'Catálogo'!$A$2:$A$500,0)),0)),INDEX($J$1:$J$223,MATCH($B224&amp;"|"&amp;($O224-1),$P$1:$P$223,0))))</f>
        <v/>
      </c>
      <c r="R224" s="17">
        <f>IF($N224&lt;&gt;1,"",IF($O224=1,N(IFERROR(INDEX('Catálogo'!$E$2:$E$500,MATCH($B224,'Catálogo'!$A$2:$A$500,0)),0)),INDEX($K$1:$K$223,MATCH($B224&amp;"|"&amp;($O224-1),$P$1:$P$223,0))))</f>
        <v/>
      </c>
    </row>
    <row r="225" ht="18" customHeight="1">
      <c r="A225" s="18" t="n"/>
      <c r="B225" s="6" t="n"/>
      <c r="C225" s="19">
        <f>IF($B225="","",IFERROR(INDEX('Catálogo'!$B$2:$B$500,MATCH($B225,'Catálogo'!$A$2:$A$500,0)),"Clave no encontrada"))</f>
        <v/>
      </c>
      <c r="D225" s="6" t="n"/>
      <c r="E225" s="8" t="n"/>
      <c r="F225" s="7" t="n"/>
      <c r="G225" s="6" t="n"/>
      <c r="H225" s="10">
        <f>IF($N225&lt;&gt;1,"",IF(AND($I225&gt;0,ISNUMBER($F225)),$F225,$R225))</f>
        <v/>
      </c>
      <c r="I225" s="9">
        <f>IF($N225&lt;&gt;1,"",IF($D225="Salida",-ABS($E225),IF($D225="Entrada",ABS($E225),$E225)))</f>
        <v/>
      </c>
      <c r="J225" s="9">
        <f>IF($N225&lt;&gt;1,"",$Q225+$I225)</f>
        <v/>
      </c>
      <c r="K225" s="10">
        <f>IF($N225&lt;&gt;1,"",IF($I225&gt;0,IF($Q225&gt;0,($Q225*$R225+$I225*$H225)/($Q225+$I225),$H225),$R225))</f>
        <v/>
      </c>
      <c r="L225" s="10">
        <f>IF($N225&lt;&gt;1,"",ROUND($J225*$K225,2))</f>
        <v/>
      </c>
      <c r="N225" s="17">
        <f>IF(AND($B225&lt;&gt;"",ISNUMBER($E225),$D225&lt;&gt;""),1,0)</f>
        <v/>
      </c>
      <c r="O225" s="17">
        <f>IF($N225=1,COUNTIFS($B$2:$B225,$B225,$N$2:$N225,1),"")</f>
        <v/>
      </c>
      <c r="P225" s="17">
        <f>IF($N225=1,$B225&amp;"|"&amp;$O225,"")</f>
        <v/>
      </c>
      <c r="Q225" s="17">
        <f>IF($N225&lt;&gt;1,"",IF($O225=1,N(IFERROR(INDEX('Catálogo'!$F$2:$F$500,MATCH($B225,'Catálogo'!$A$2:$A$500,0)),0)),INDEX($J$1:$J$224,MATCH($B225&amp;"|"&amp;($O225-1),$P$1:$P$224,0))))</f>
        <v/>
      </c>
      <c r="R225" s="17">
        <f>IF($N225&lt;&gt;1,"",IF($O225=1,N(IFERROR(INDEX('Catálogo'!$E$2:$E$500,MATCH($B225,'Catálogo'!$A$2:$A$500,0)),0)),INDEX($K$1:$K$224,MATCH($B225&amp;"|"&amp;($O225-1),$P$1:$P$224,0))))</f>
        <v/>
      </c>
    </row>
    <row r="226" ht="18" customHeight="1">
      <c r="A226" s="18" t="n"/>
      <c r="B226" s="6" t="n"/>
      <c r="C226" s="19">
        <f>IF($B226="","",IFERROR(INDEX('Catálogo'!$B$2:$B$500,MATCH($B226,'Catálogo'!$A$2:$A$500,0)),"Clave no encontrada"))</f>
        <v/>
      </c>
      <c r="D226" s="6" t="n"/>
      <c r="E226" s="8" t="n"/>
      <c r="F226" s="7" t="n"/>
      <c r="G226" s="6" t="n"/>
      <c r="H226" s="10">
        <f>IF($N226&lt;&gt;1,"",IF(AND($I226&gt;0,ISNUMBER($F226)),$F226,$R226))</f>
        <v/>
      </c>
      <c r="I226" s="9">
        <f>IF($N226&lt;&gt;1,"",IF($D226="Salida",-ABS($E226),IF($D226="Entrada",ABS($E226),$E226)))</f>
        <v/>
      </c>
      <c r="J226" s="9">
        <f>IF($N226&lt;&gt;1,"",$Q226+$I226)</f>
        <v/>
      </c>
      <c r="K226" s="10">
        <f>IF($N226&lt;&gt;1,"",IF($I226&gt;0,IF($Q226&gt;0,($Q226*$R226+$I226*$H226)/($Q226+$I226),$H226),$R226))</f>
        <v/>
      </c>
      <c r="L226" s="10">
        <f>IF($N226&lt;&gt;1,"",ROUND($J226*$K226,2))</f>
        <v/>
      </c>
      <c r="N226" s="17">
        <f>IF(AND($B226&lt;&gt;"",ISNUMBER($E226),$D226&lt;&gt;""),1,0)</f>
        <v/>
      </c>
      <c r="O226" s="17">
        <f>IF($N226=1,COUNTIFS($B$2:$B226,$B226,$N$2:$N226,1),"")</f>
        <v/>
      </c>
      <c r="P226" s="17">
        <f>IF($N226=1,$B226&amp;"|"&amp;$O226,"")</f>
        <v/>
      </c>
      <c r="Q226" s="17">
        <f>IF($N226&lt;&gt;1,"",IF($O226=1,N(IFERROR(INDEX('Catálogo'!$F$2:$F$500,MATCH($B226,'Catálogo'!$A$2:$A$500,0)),0)),INDEX($J$1:$J$225,MATCH($B226&amp;"|"&amp;($O226-1),$P$1:$P$225,0))))</f>
        <v/>
      </c>
      <c r="R226" s="17">
        <f>IF($N226&lt;&gt;1,"",IF($O226=1,N(IFERROR(INDEX('Catálogo'!$E$2:$E$500,MATCH($B226,'Catálogo'!$A$2:$A$500,0)),0)),INDEX($K$1:$K$225,MATCH($B226&amp;"|"&amp;($O226-1),$P$1:$P$225,0))))</f>
        <v/>
      </c>
    </row>
    <row r="227" ht="18" customHeight="1">
      <c r="A227" s="18" t="n"/>
      <c r="B227" s="6" t="n"/>
      <c r="C227" s="19">
        <f>IF($B227="","",IFERROR(INDEX('Catálogo'!$B$2:$B$500,MATCH($B227,'Catálogo'!$A$2:$A$500,0)),"Clave no encontrada"))</f>
        <v/>
      </c>
      <c r="D227" s="6" t="n"/>
      <c r="E227" s="8" t="n"/>
      <c r="F227" s="7" t="n"/>
      <c r="G227" s="6" t="n"/>
      <c r="H227" s="10">
        <f>IF($N227&lt;&gt;1,"",IF(AND($I227&gt;0,ISNUMBER($F227)),$F227,$R227))</f>
        <v/>
      </c>
      <c r="I227" s="9">
        <f>IF($N227&lt;&gt;1,"",IF($D227="Salida",-ABS($E227),IF($D227="Entrada",ABS($E227),$E227)))</f>
        <v/>
      </c>
      <c r="J227" s="9">
        <f>IF($N227&lt;&gt;1,"",$Q227+$I227)</f>
        <v/>
      </c>
      <c r="K227" s="10">
        <f>IF($N227&lt;&gt;1,"",IF($I227&gt;0,IF($Q227&gt;0,($Q227*$R227+$I227*$H227)/($Q227+$I227),$H227),$R227))</f>
        <v/>
      </c>
      <c r="L227" s="10">
        <f>IF($N227&lt;&gt;1,"",ROUND($J227*$K227,2))</f>
        <v/>
      </c>
      <c r="N227" s="17">
        <f>IF(AND($B227&lt;&gt;"",ISNUMBER($E227),$D227&lt;&gt;""),1,0)</f>
        <v/>
      </c>
      <c r="O227" s="17">
        <f>IF($N227=1,COUNTIFS($B$2:$B227,$B227,$N$2:$N227,1),"")</f>
        <v/>
      </c>
      <c r="P227" s="17">
        <f>IF($N227=1,$B227&amp;"|"&amp;$O227,"")</f>
        <v/>
      </c>
      <c r="Q227" s="17">
        <f>IF($N227&lt;&gt;1,"",IF($O227=1,N(IFERROR(INDEX('Catálogo'!$F$2:$F$500,MATCH($B227,'Catálogo'!$A$2:$A$500,0)),0)),INDEX($J$1:$J$226,MATCH($B227&amp;"|"&amp;($O227-1),$P$1:$P$226,0))))</f>
        <v/>
      </c>
      <c r="R227" s="17">
        <f>IF($N227&lt;&gt;1,"",IF($O227=1,N(IFERROR(INDEX('Catálogo'!$E$2:$E$500,MATCH($B227,'Catálogo'!$A$2:$A$500,0)),0)),INDEX($K$1:$K$226,MATCH($B227&amp;"|"&amp;($O227-1),$P$1:$P$226,0))))</f>
        <v/>
      </c>
    </row>
    <row r="228" ht="18" customHeight="1">
      <c r="A228" s="18" t="n"/>
      <c r="B228" s="6" t="n"/>
      <c r="C228" s="19">
        <f>IF($B228="","",IFERROR(INDEX('Catálogo'!$B$2:$B$500,MATCH($B228,'Catálogo'!$A$2:$A$500,0)),"Clave no encontrada"))</f>
        <v/>
      </c>
      <c r="D228" s="6" t="n"/>
      <c r="E228" s="8" t="n"/>
      <c r="F228" s="7" t="n"/>
      <c r="G228" s="6" t="n"/>
      <c r="H228" s="10">
        <f>IF($N228&lt;&gt;1,"",IF(AND($I228&gt;0,ISNUMBER($F228)),$F228,$R228))</f>
        <v/>
      </c>
      <c r="I228" s="9">
        <f>IF($N228&lt;&gt;1,"",IF($D228="Salida",-ABS($E228),IF($D228="Entrada",ABS($E228),$E228)))</f>
        <v/>
      </c>
      <c r="J228" s="9">
        <f>IF($N228&lt;&gt;1,"",$Q228+$I228)</f>
        <v/>
      </c>
      <c r="K228" s="10">
        <f>IF($N228&lt;&gt;1,"",IF($I228&gt;0,IF($Q228&gt;0,($Q228*$R228+$I228*$H228)/($Q228+$I228),$H228),$R228))</f>
        <v/>
      </c>
      <c r="L228" s="10">
        <f>IF($N228&lt;&gt;1,"",ROUND($J228*$K228,2))</f>
        <v/>
      </c>
      <c r="N228" s="17">
        <f>IF(AND($B228&lt;&gt;"",ISNUMBER($E228),$D228&lt;&gt;""),1,0)</f>
        <v/>
      </c>
      <c r="O228" s="17">
        <f>IF($N228=1,COUNTIFS($B$2:$B228,$B228,$N$2:$N228,1),"")</f>
        <v/>
      </c>
      <c r="P228" s="17">
        <f>IF($N228=1,$B228&amp;"|"&amp;$O228,"")</f>
        <v/>
      </c>
      <c r="Q228" s="17">
        <f>IF($N228&lt;&gt;1,"",IF($O228=1,N(IFERROR(INDEX('Catálogo'!$F$2:$F$500,MATCH($B228,'Catálogo'!$A$2:$A$500,0)),0)),INDEX($J$1:$J$227,MATCH($B228&amp;"|"&amp;($O228-1),$P$1:$P$227,0))))</f>
        <v/>
      </c>
      <c r="R228" s="17">
        <f>IF($N228&lt;&gt;1,"",IF($O228=1,N(IFERROR(INDEX('Catálogo'!$E$2:$E$500,MATCH($B228,'Catálogo'!$A$2:$A$500,0)),0)),INDEX($K$1:$K$227,MATCH($B228&amp;"|"&amp;($O228-1),$P$1:$P$227,0))))</f>
        <v/>
      </c>
    </row>
    <row r="229" ht="18" customHeight="1">
      <c r="A229" s="18" t="n"/>
      <c r="B229" s="6" t="n"/>
      <c r="C229" s="19">
        <f>IF($B229="","",IFERROR(INDEX('Catálogo'!$B$2:$B$500,MATCH($B229,'Catálogo'!$A$2:$A$500,0)),"Clave no encontrada"))</f>
        <v/>
      </c>
      <c r="D229" s="6" t="n"/>
      <c r="E229" s="8" t="n"/>
      <c r="F229" s="7" t="n"/>
      <c r="G229" s="6" t="n"/>
      <c r="H229" s="10">
        <f>IF($N229&lt;&gt;1,"",IF(AND($I229&gt;0,ISNUMBER($F229)),$F229,$R229))</f>
        <v/>
      </c>
      <c r="I229" s="9">
        <f>IF($N229&lt;&gt;1,"",IF($D229="Salida",-ABS($E229),IF($D229="Entrada",ABS($E229),$E229)))</f>
        <v/>
      </c>
      <c r="J229" s="9">
        <f>IF($N229&lt;&gt;1,"",$Q229+$I229)</f>
        <v/>
      </c>
      <c r="K229" s="10">
        <f>IF($N229&lt;&gt;1,"",IF($I229&gt;0,IF($Q229&gt;0,($Q229*$R229+$I229*$H229)/($Q229+$I229),$H229),$R229))</f>
        <v/>
      </c>
      <c r="L229" s="10">
        <f>IF($N229&lt;&gt;1,"",ROUND($J229*$K229,2))</f>
        <v/>
      </c>
      <c r="N229" s="17">
        <f>IF(AND($B229&lt;&gt;"",ISNUMBER($E229),$D229&lt;&gt;""),1,0)</f>
        <v/>
      </c>
      <c r="O229" s="17">
        <f>IF($N229=1,COUNTIFS($B$2:$B229,$B229,$N$2:$N229,1),"")</f>
        <v/>
      </c>
      <c r="P229" s="17">
        <f>IF($N229=1,$B229&amp;"|"&amp;$O229,"")</f>
        <v/>
      </c>
      <c r="Q229" s="17">
        <f>IF($N229&lt;&gt;1,"",IF($O229=1,N(IFERROR(INDEX('Catálogo'!$F$2:$F$500,MATCH($B229,'Catálogo'!$A$2:$A$500,0)),0)),INDEX($J$1:$J$228,MATCH($B229&amp;"|"&amp;($O229-1),$P$1:$P$228,0))))</f>
        <v/>
      </c>
      <c r="R229" s="17">
        <f>IF($N229&lt;&gt;1,"",IF($O229=1,N(IFERROR(INDEX('Catálogo'!$E$2:$E$500,MATCH($B229,'Catálogo'!$A$2:$A$500,0)),0)),INDEX($K$1:$K$228,MATCH($B229&amp;"|"&amp;($O229-1),$P$1:$P$228,0))))</f>
        <v/>
      </c>
    </row>
    <row r="230" ht="18" customHeight="1">
      <c r="A230" s="18" t="n"/>
      <c r="B230" s="6" t="n"/>
      <c r="C230" s="19">
        <f>IF($B230="","",IFERROR(INDEX('Catálogo'!$B$2:$B$500,MATCH($B230,'Catálogo'!$A$2:$A$500,0)),"Clave no encontrada"))</f>
        <v/>
      </c>
      <c r="D230" s="6" t="n"/>
      <c r="E230" s="8" t="n"/>
      <c r="F230" s="7" t="n"/>
      <c r="G230" s="6" t="n"/>
      <c r="H230" s="10">
        <f>IF($N230&lt;&gt;1,"",IF(AND($I230&gt;0,ISNUMBER($F230)),$F230,$R230))</f>
        <v/>
      </c>
      <c r="I230" s="9">
        <f>IF($N230&lt;&gt;1,"",IF($D230="Salida",-ABS($E230),IF($D230="Entrada",ABS($E230),$E230)))</f>
        <v/>
      </c>
      <c r="J230" s="9">
        <f>IF($N230&lt;&gt;1,"",$Q230+$I230)</f>
        <v/>
      </c>
      <c r="K230" s="10">
        <f>IF($N230&lt;&gt;1,"",IF($I230&gt;0,IF($Q230&gt;0,($Q230*$R230+$I230*$H230)/($Q230+$I230),$H230),$R230))</f>
        <v/>
      </c>
      <c r="L230" s="10">
        <f>IF($N230&lt;&gt;1,"",ROUND($J230*$K230,2))</f>
        <v/>
      </c>
      <c r="N230" s="17">
        <f>IF(AND($B230&lt;&gt;"",ISNUMBER($E230),$D230&lt;&gt;""),1,0)</f>
        <v/>
      </c>
      <c r="O230" s="17">
        <f>IF($N230=1,COUNTIFS($B$2:$B230,$B230,$N$2:$N230,1),"")</f>
        <v/>
      </c>
      <c r="P230" s="17">
        <f>IF($N230=1,$B230&amp;"|"&amp;$O230,"")</f>
        <v/>
      </c>
      <c r="Q230" s="17">
        <f>IF($N230&lt;&gt;1,"",IF($O230=1,N(IFERROR(INDEX('Catálogo'!$F$2:$F$500,MATCH($B230,'Catálogo'!$A$2:$A$500,0)),0)),INDEX($J$1:$J$229,MATCH($B230&amp;"|"&amp;($O230-1),$P$1:$P$229,0))))</f>
        <v/>
      </c>
      <c r="R230" s="17">
        <f>IF($N230&lt;&gt;1,"",IF($O230=1,N(IFERROR(INDEX('Catálogo'!$E$2:$E$500,MATCH($B230,'Catálogo'!$A$2:$A$500,0)),0)),INDEX($K$1:$K$229,MATCH($B230&amp;"|"&amp;($O230-1),$P$1:$P$229,0))))</f>
        <v/>
      </c>
    </row>
    <row r="231" ht="18" customHeight="1">
      <c r="A231" s="18" t="n"/>
      <c r="B231" s="6" t="n"/>
      <c r="C231" s="19">
        <f>IF($B231="","",IFERROR(INDEX('Catálogo'!$B$2:$B$500,MATCH($B231,'Catálogo'!$A$2:$A$500,0)),"Clave no encontrada"))</f>
        <v/>
      </c>
      <c r="D231" s="6" t="n"/>
      <c r="E231" s="8" t="n"/>
      <c r="F231" s="7" t="n"/>
      <c r="G231" s="6" t="n"/>
      <c r="H231" s="10">
        <f>IF($N231&lt;&gt;1,"",IF(AND($I231&gt;0,ISNUMBER($F231)),$F231,$R231))</f>
        <v/>
      </c>
      <c r="I231" s="9">
        <f>IF($N231&lt;&gt;1,"",IF($D231="Salida",-ABS($E231),IF($D231="Entrada",ABS($E231),$E231)))</f>
        <v/>
      </c>
      <c r="J231" s="9">
        <f>IF($N231&lt;&gt;1,"",$Q231+$I231)</f>
        <v/>
      </c>
      <c r="K231" s="10">
        <f>IF($N231&lt;&gt;1,"",IF($I231&gt;0,IF($Q231&gt;0,($Q231*$R231+$I231*$H231)/($Q231+$I231),$H231),$R231))</f>
        <v/>
      </c>
      <c r="L231" s="10">
        <f>IF($N231&lt;&gt;1,"",ROUND($J231*$K231,2))</f>
        <v/>
      </c>
      <c r="N231" s="17">
        <f>IF(AND($B231&lt;&gt;"",ISNUMBER($E231),$D231&lt;&gt;""),1,0)</f>
        <v/>
      </c>
      <c r="O231" s="17">
        <f>IF($N231=1,COUNTIFS($B$2:$B231,$B231,$N$2:$N231,1),"")</f>
        <v/>
      </c>
      <c r="P231" s="17">
        <f>IF($N231=1,$B231&amp;"|"&amp;$O231,"")</f>
        <v/>
      </c>
      <c r="Q231" s="17">
        <f>IF($N231&lt;&gt;1,"",IF($O231=1,N(IFERROR(INDEX('Catálogo'!$F$2:$F$500,MATCH($B231,'Catálogo'!$A$2:$A$500,0)),0)),INDEX($J$1:$J$230,MATCH($B231&amp;"|"&amp;($O231-1),$P$1:$P$230,0))))</f>
        <v/>
      </c>
      <c r="R231" s="17">
        <f>IF($N231&lt;&gt;1,"",IF($O231=1,N(IFERROR(INDEX('Catálogo'!$E$2:$E$500,MATCH($B231,'Catálogo'!$A$2:$A$500,0)),0)),INDEX($K$1:$K$230,MATCH($B231&amp;"|"&amp;($O231-1),$P$1:$P$230,0))))</f>
        <v/>
      </c>
    </row>
    <row r="232" ht="18" customHeight="1">
      <c r="A232" s="18" t="n"/>
      <c r="B232" s="6" t="n"/>
      <c r="C232" s="19">
        <f>IF($B232="","",IFERROR(INDEX('Catálogo'!$B$2:$B$500,MATCH($B232,'Catálogo'!$A$2:$A$500,0)),"Clave no encontrada"))</f>
        <v/>
      </c>
      <c r="D232" s="6" t="n"/>
      <c r="E232" s="8" t="n"/>
      <c r="F232" s="7" t="n"/>
      <c r="G232" s="6" t="n"/>
      <c r="H232" s="10">
        <f>IF($N232&lt;&gt;1,"",IF(AND($I232&gt;0,ISNUMBER($F232)),$F232,$R232))</f>
        <v/>
      </c>
      <c r="I232" s="9">
        <f>IF($N232&lt;&gt;1,"",IF($D232="Salida",-ABS($E232),IF($D232="Entrada",ABS($E232),$E232)))</f>
        <v/>
      </c>
      <c r="J232" s="9">
        <f>IF($N232&lt;&gt;1,"",$Q232+$I232)</f>
        <v/>
      </c>
      <c r="K232" s="10">
        <f>IF($N232&lt;&gt;1,"",IF($I232&gt;0,IF($Q232&gt;0,($Q232*$R232+$I232*$H232)/($Q232+$I232),$H232),$R232))</f>
        <v/>
      </c>
      <c r="L232" s="10">
        <f>IF($N232&lt;&gt;1,"",ROUND($J232*$K232,2))</f>
        <v/>
      </c>
      <c r="N232" s="17">
        <f>IF(AND($B232&lt;&gt;"",ISNUMBER($E232),$D232&lt;&gt;""),1,0)</f>
        <v/>
      </c>
      <c r="O232" s="17">
        <f>IF($N232=1,COUNTIFS($B$2:$B232,$B232,$N$2:$N232,1),"")</f>
        <v/>
      </c>
      <c r="P232" s="17">
        <f>IF($N232=1,$B232&amp;"|"&amp;$O232,"")</f>
        <v/>
      </c>
      <c r="Q232" s="17">
        <f>IF($N232&lt;&gt;1,"",IF($O232=1,N(IFERROR(INDEX('Catálogo'!$F$2:$F$500,MATCH($B232,'Catálogo'!$A$2:$A$500,0)),0)),INDEX($J$1:$J$231,MATCH($B232&amp;"|"&amp;($O232-1),$P$1:$P$231,0))))</f>
        <v/>
      </c>
      <c r="R232" s="17">
        <f>IF($N232&lt;&gt;1,"",IF($O232=1,N(IFERROR(INDEX('Catálogo'!$E$2:$E$500,MATCH($B232,'Catálogo'!$A$2:$A$500,0)),0)),INDEX($K$1:$K$231,MATCH($B232&amp;"|"&amp;($O232-1),$P$1:$P$231,0))))</f>
        <v/>
      </c>
    </row>
    <row r="233" ht="18" customHeight="1">
      <c r="A233" s="18" t="n"/>
      <c r="B233" s="6" t="n"/>
      <c r="C233" s="19">
        <f>IF($B233="","",IFERROR(INDEX('Catálogo'!$B$2:$B$500,MATCH($B233,'Catálogo'!$A$2:$A$500,0)),"Clave no encontrada"))</f>
        <v/>
      </c>
      <c r="D233" s="6" t="n"/>
      <c r="E233" s="8" t="n"/>
      <c r="F233" s="7" t="n"/>
      <c r="G233" s="6" t="n"/>
      <c r="H233" s="10">
        <f>IF($N233&lt;&gt;1,"",IF(AND($I233&gt;0,ISNUMBER($F233)),$F233,$R233))</f>
        <v/>
      </c>
      <c r="I233" s="9">
        <f>IF($N233&lt;&gt;1,"",IF($D233="Salida",-ABS($E233),IF($D233="Entrada",ABS($E233),$E233)))</f>
        <v/>
      </c>
      <c r="J233" s="9">
        <f>IF($N233&lt;&gt;1,"",$Q233+$I233)</f>
        <v/>
      </c>
      <c r="K233" s="10">
        <f>IF($N233&lt;&gt;1,"",IF($I233&gt;0,IF($Q233&gt;0,($Q233*$R233+$I233*$H233)/($Q233+$I233),$H233),$R233))</f>
        <v/>
      </c>
      <c r="L233" s="10">
        <f>IF($N233&lt;&gt;1,"",ROUND($J233*$K233,2))</f>
        <v/>
      </c>
      <c r="N233" s="17">
        <f>IF(AND($B233&lt;&gt;"",ISNUMBER($E233),$D233&lt;&gt;""),1,0)</f>
        <v/>
      </c>
      <c r="O233" s="17">
        <f>IF($N233=1,COUNTIFS($B$2:$B233,$B233,$N$2:$N233,1),"")</f>
        <v/>
      </c>
      <c r="P233" s="17">
        <f>IF($N233=1,$B233&amp;"|"&amp;$O233,"")</f>
        <v/>
      </c>
      <c r="Q233" s="17">
        <f>IF($N233&lt;&gt;1,"",IF($O233=1,N(IFERROR(INDEX('Catálogo'!$F$2:$F$500,MATCH($B233,'Catálogo'!$A$2:$A$500,0)),0)),INDEX($J$1:$J$232,MATCH($B233&amp;"|"&amp;($O233-1),$P$1:$P$232,0))))</f>
        <v/>
      </c>
      <c r="R233" s="17">
        <f>IF($N233&lt;&gt;1,"",IF($O233=1,N(IFERROR(INDEX('Catálogo'!$E$2:$E$500,MATCH($B233,'Catálogo'!$A$2:$A$500,0)),0)),INDEX($K$1:$K$232,MATCH($B233&amp;"|"&amp;($O233-1),$P$1:$P$232,0))))</f>
        <v/>
      </c>
    </row>
    <row r="234" ht="18" customHeight="1">
      <c r="A234" s="18" t="n"/>
      <c r="B234" s="6" t="n"/>
      <c r="C234" s="19">
        <f>IF($B234="","",IFERROR(INDEX('Catálogo'!$B$2:$B$500,MATCH($B234,'Catálogo'!$A$2:$A$500,0)),"Clave no encontrada"))</f>
        <v/>
      </c>
      <c r="D234" s="6" t="n"/>
      <c r="E234" s="8" t="n"/>
      <c r="F234" s="7" t="n"/>
      <c r="G234" s="6" t="n"/>
      <c r="H234" s="10">
        <f>IF($N234&lt;&gt;1,"",IF(AND($I234&gt;0,ISNUMBER($F234)),$F234,$R234))</f>
        <v/>
      </c>
      <c r="I234" s="9">
        <f>IF($N234&lt;&gt;1,"",IF($D234="Salida",-ABS($E234),IF($D234="Entrada",ABS($E234),$E234)))</f>
        <v/>
      </c>
      <c r="J234" s="9">
        <f>IF($N234&lt;&gt;1,"",$Q234+$I234)</f>
        <v/>
      </c>
      <c r="K234" s="10">
        <f>IF($N234&lt;&gt;1,"",IF($I234&gt;0,IF($Q234&gt;0,($Q234*$R234+$I234*$H234)/($Q234+$I234),$H234),$R234))</f>
        <v/>
      </c>
      <c r="L234" s="10">
        <f>IF($N234&lt;&gt;1,"",ROUND($J234*$K234,2))</f>
        <v/>
      </c>
      <c r="N234" s="17">
        <f>IF(AND($B234&lt;&gt;"",ISNUMBER($E234),$D234&lt;&gt;""),1,0)</f>
        <v/>
      </c>
      <c r="O234" s="17">
        <f>IF($N234=1,COUNTIFS($B$2:$B234,$B234,$N$2:$N234,1),"")</f>
        <v/>
      </c>
      <c r="P234" s="17">
        <f>IF($N234=1,$B234&amp;"|"&amp;$O234,"")</f>
        <v/>
      </c>
      <c r="Q234" s="17">
        <f>IF($N234&lt;&gt;1,"",IF($O234=1,N(IFERROR(INDEX('Catálogo'!$F$2:$F$500,MATCH($B234,'Catálogo'!$A$2:$A$500,0)),0)),INDEX($J$1:$J$233,MATCH($B234&amp;"|"&amp;($O234-1),$P$1:$P$233,0))))</f>
        <v/>
      </c>
      <c r="R234" s="17">
        <f>IF($N234&lt;&gt;1,"",IF($O234=1,N(IFERROR(INDEX('Catálogo'!$E$2:$E$500,MATCH($B234,'Catálogo'!$A$2:$A$500,0)),0)),INDEX($K$1:$K$233,MATCH($B234&amp;"|"&amp;($O234-1),$P$1:$P$233,0))))</f>
        <v/>
      </c>
    </row>
    <row r="235" ht="18" customHeight="1">
      <c r="A235" s="18" t="n"/>
      <c r="B235" s="6" t="n"/>
      <c r="C235" s="19">
        <f>IF($B235="","",IFERROR(INDEX('Catálogo'!$B$2:$B$500,MATCH($B235,'Catálogo'!$A$2:$A$500,0)),"Clave no encontrada"))</f>
        <v/>
      </c>
      <c r="D235" s="6" t="n"/>
      <c r="E235" s="8" t="n"/>
      <c r="F235" s="7" t="n"/>
      <c r="G235" s="6" t="n"/>
      <c r="H235" s="10">
        <f>IF($N235&lt;&gt;1,"",IF(AND($I235&gt;0,ISNUMBER($F235)),$F235,$R235))</f>
        <v/>
      </c>
      <c r="I235" s="9">
        <f>IF($N235&lt;&gt;1,"",IF($D235="Salida",-ABS($E235),IF($D235="Entrada",ABS($E235),$E235)))</f>
        <v/>
      </c>
      <c r="J235" s="9">
        <f>IF($N235&lt;&gt;1,"",$Q235+$I235)</f>
        <v/>
      </c>
      <c r="K235" s="10">
        <f>IF($N235&lt;&gt;1,"",IF($I235&gt;0,IF($Q235&gt;0,($Q235*$R235+$I235*$H235)/($Q235+$I235),$H235),$R235))</f>
        <v/>
      </c>
      <c r="L235" s="10">
        <f>IF($N235&lt;&gt;1,"",ROUND($J235*$K235,2))</f>
        <v/>
      </c>
      <c r="N235" s="17">
        <f>IF(AND($B235&lt;&gt;"",ISNUMBER($E235),$D235&lt;&gt;""),1,0)</f>
        <v/>
      </c>
      <c r="O235" s="17">
        <f>IF($N235=1,COUNTIFS($B$2:$B235,$B235,$N$2:$N235,1),"")</f>
        <v/>
      </c>
      <c r="P235" s="17">
        <f>IF($N235=1,$B235&amp;"|"&amp;$O235,"")</f>
        <v/>
      </c>
      <c r="Q235" s="17">
        <f>IF($N235&lt;&gt;1,"",IF($O235=1,N(IFERROR(INDEX('Catálogo'!$F$2:$F$500,MATCH($B235,'Catálogo'!$A$2:$A$500,0)),0)),INDEX($J$1:$J$234,MATCH($B235&amp;"|"&amp;($O235-1),$P$1:$P$234,0))))</f>
        <v/>
      </c>
      <c r="R235" s="17">
        <f>IF($N235&lt;&gt;1,"",IF($O235=1,N(IFERROR(INDEX('Catálogo'!$E$2:$E$500,MATCH($B235,'Catálogo'!$A$2:$A$500,0)),0)),INDEX($K$1:$K$234,MATCH($B235&amp;"|"&amp;($O235-1),$P$1:$P$234,0))))</f>
        <v/>
      </c>
    </row>
    <row r="236" ht="18" customHeight="1">
      <c r="A236" s="18" t="n"/>
      <c r="B236" s="6" t="n"/>
      <c r="C236" s="19">
        <f>IF($B236="","",IFERROR(INDEX('Catálogo'!$B$2:$B$500,MATCH($B236,'Catálogo'!$A$2:$A$500,0)),"Clave no encontrada"))</f>
        <v/>
      </c>
      <c r="D236" s="6" t="n"/>
      <c r="E236" s="8" t="n"/>
      <c r="F236" s="7" t="n"/>
      <c r="G236" s="6" t="n"/>
      <c r="H236" s="10">
        <f>IF($N236&lt;&gt;1,"",IF(AND($I236&gt;0,ISNUMBER($F236)),$F236,$R236))</f>
        <v/>
      </c>
      <c r="I236" s="9">
        <f>IF($N236&lt;&gt;1,"",IF($D236="Salida",-ABS($E236),IF($D236="Entrada",ABS($E236),$E236)))</f>
        <v/>
      </c>
      <c r="J236" s="9">
        <f>IF($N236&lt;&gt;1,"",$Q236+$I236)</f>
        <v/>
      </c>
      <c r="K236" s="10">
        <f>IF($N236&lt;&gt;1,"",IF($I236&gt;0,IF($Q236&gt;0,($Q236*$R236+$I236*$H236)/($Q236+$I236),$H236),$R236))</f>
        <v/>
      </c>
      <c r="L236" s="10">
        <f>IF($N236&lt;&gt;1,"",ROUND($J236*$K236,2))</f>
        <v/>
      </c>
      <c r="N236" s="17">
        <f>IF(AND($B236&lt;&gt;"",ISNUMBER($E236),$D236&lt;&gt;""),1,0)</f>
        <v/>
      </c>
      <c r="O236" s="17">
        <f>IF($N236=1,COUNTIFS($B$2:$B236,$B236,$N$2:$N236,1),"")</f>
        <v/>
      </c>
      <c r="P236" s="17">
        <f>IF($N236=1,$B236&amp;"|"&amp;$O236,"")</f>
        <v/>
      </c>
      <c r="Q236" s="17">
        <f>IF($N236&lt;&gt;1,"",IF($O236=1,N(IFERROR(INDEX('Catálogo'!$F$2:$F$500,MATCH($B236,'Catálogo'!$A$2:$A$500,0)),0)),INDEX($J$1:$J$235,MATCH($B236&amp;"|"&amp;($O236-1),$P$1:$P$235,0))))</f>
        <v/>
      </c>
      <c r="R236" s="17">
        <f>IF($N236&lt;&gt;1,"",IF($O236=1,N(IFERROR(INDEX('Catálogo'!$E$2:$E$500,MATCH($B236,'Catálogo'!$A$2:$A$500,0)),0)),INDEX($K$1:$K$235,MATCH($B236&amp;"|"&amp;($O236-1),$P$1:$P$235,0))))</f>
        <v/>
      </c>
    </row>
    <row r="237" ht="18" customHeight="1">
      <c r="A237" s="18" t="n"/>
      <c r="B237" s="6" t="n"/>
      <c r="C237" s="19">
        <f>IF($B237="","",IFERROR(INDEX('Catálogo'!$B$2:$B$500,MATCH($B237,'Catálogo'!$A$2:$A$500,0)),"Clave no encontrada"))</f>
        <v/>
      </c>
      <c r="D237" s="6" t="n"/>
      <c r="E237" s="8" t="n"/>
      <c r="F237" s="7" t="n"/>
      <c r="G237" s="6" t="n"/>
      <c r="H237" s="10">
        <f>IF($N237&lt;&gt;1,"",IF(AND($I237&gt;0,ISNUMBER($F237)),$F237,$R237))</f>
        <v/>
      </c>
      <c r="I237" s="9">
        <f>IF($N237&lt;&gt;1,"",IF($D237="Salida",-ABS($E237),IF($D237="Entrada",ABS($E237),$E237)))</f>
        <v/>
      </c>
      <c r="J237" s="9">
        <f>IF($N237&lt;&gt;1,"",$Q237+$I237)</f>
        <v/>
      </c>
      <c r="K237" s="10">
        <f>IF($N237&lt;&gt;1,"",IF($I237&gt;0,IF($Q237&gt;0,($Q237*$R237+$I237*$H237)/($Q237+$I237),$H237),$R237))</f>
        <v/>
      </c>
      <c r="L237" s="10">
        <f>IF($N237&lt;&gt;1,"",ROUND($J237*$K237,2))</f>
        <v/>
      </c>
      <c r="N237" s="17">
        <f>IF(AND($B237&lt;&gt;"",ISNUMBER($E237),$D237&lt;&gt;""),1,0)</f>
        <v/>
      </c>
      <c r="O237" s="17">
        <f>IF($N237=1,COUNTIFS($B$2:$B237,$B237,$N$2:$N237,1),"")</f>
        <v/>
      </c>
      <c r="P237" s="17">
        <f>IF($N237=1,$B237&amp;"|"&amp;$O237,"")</f>
        <v/>
      </c>
      <c r="Q237" s="17">
        <f>IF($N237&lt;&gt;1,"",IF($O237=1,N(IFERROR(INDEX('Catálogo'!$F$2:$F$500,MATCH($B237,'Catálogo'!$A$2:$A$500,0)),0)),INDEX($J$1:$J$236,MATCH($B237&amp;"|"&amp;($O237-1),$P$1:$P$236,0))))</f>
        <v/>
      </c>
      <c r="R237" s="17">
        <f>IF($N237&lt;&gt;1,"",IF($O237=1,N(IFERROR(INDEX('Catálogo'!$E$2:$E$500,MATCH($B237,'Catálogo'!$A$2:$A$500,0)),0)),INDEX($K$1:$K$236,MATCH($B237&amp;"|"&amp;($O237-1),$P$1:$P$236,0))))</f>
        <v/>
      </c>
    </row>
    <row r="238" ht="18" customHeight="1">
      <c r="A238" s="18" t="n"/>
      <c r="B238" s="6" t="n"/>
      <c r="C238" s="19">
        <f>IF($B238="","",IFERROR(INDEX('Catálogo'!$B$2:$B$500,MATCH($B238,'Catálogo'!$A$2:$A$500,0)),"Clave no encontrada"))</f>
        <v/>
      </c>
      <c r="D238" s="6" t="n"/>
      <c r="E238" s="8" t="n"/>
      <c r="F238" s="7" t="n"/>
      <c r="G238" s="6" t="n"/>
      <c r="H238" s="10">
        <f>IF($N238&lt;&gt;1,"",IF(AND($I238&gt;0,ISNUMBER($F238)),$F238,$R238))</f>
        <v/>
      </c>
      <c r="I238" s="9">
        <f>IF($N238&lt;&gt;1,"",IF($D238="Salida",-ABS($E238),IF($D238="Entrada",ABS($E238),$E238)))</f>
        <v/>
      </c>
      <c r="J238" s="9">
        <f>IF($N238&lt;&gt;1,"",$Q238+$I238)</f>
        <v/>
      </c>
      <c r="K238" s="10">
        <f>IF($N238&lt;&gt;1,"",IF($I238&gt;0,IF($Q238&gt;0,($Q238*$R238+$I238*$H238)/($Q238+$I238),$H238),$R238))</f>
        <v/>
      </c>
      <c r="L238" s="10">
        <f>IF($N238&lt;&gt;1,"",ROUND($J238*$K238,2))</f>
        <v/>
      </c>
      <c r="N238" s="17">
        <f>IF(AND($B238&lt;&gt;"",ISNUMBER($E238),$D238&lt;&gt;""),1,0)</f>
        <v/>
      </c>
      <c r="O238" s="17">
        <f>IF($N238=1,COUNTIFS($B$2:$B238,$B238,$N$2:$N238,1),"")</f>
        <v/>
      </c>
      <c r="P238" s="17">
        <f>IF($N238=1,$B238&amp;"|"&amp;$O238,"")</f>
        <v/>
      </c>
      <c r="Q238" s="17">
        <f>IF($N238&lt;&gt;1,"",IF($O238=1,N(IFERROR(INDEX('Catálogo'!$F$2:$F$500,MATCH($B238,'Catálogo'!$A$2:$A$500,0)),0)),INDEX($J$1:$J$237,MATCH($B238&amp;"|"&amp;($O238-1),$P$1:$P$237,0))))</f>
        <v/>
      </c>
      <c r="R238" s="17">
        <f>IF($N238&lt;&gt;1,"",IF($O238=1,N(IFERROR(INDEX('Catálogo'!$E$2:$E$500,MATCH($B238,'Catálogo'!$A$2:$A$500,0)),0)),INDEX($K$1:$K$237,MATCH($B238&amp;"|"&amp;($O238-1),$P$1:$P$237,0))))</f>
        <v/>
      </c>
    </row>
    <row r="239" ht="18" customHeight="1">
      <c r="A239" s="18" t="n"/>
      <c r="B239" s="6" t="n"/>
      <c r="C239" s="19">
        <f>IF($B239="","",IFERROR(INDEX('Catálogo'!$B$2:$B$500,MATCH($B239,'Catálogo'!$A$2:$A$500,0)),"Clave no encontrada"))</f>
        <v/>
      </c>
      <c r="D239" s="6" t="n"/>
      <c r="E239" s="8" t="n"/>
      <c r="F239" s="7" t="n"/>
      <c r="G239" s="6" t="n"/>
      <c r="H239" s="10">
        <f>IF($N239&lt;&gt;1,"",IF(AND($I239&gt;0,ISNUMBER($F239)),$F239,$R239))</f>
        <v/>
      </c>
      <c r="I239" s="9">
        <f>IF($N239&lt;&gt;1,"",IF($D239="Salida",-ABS($E239),IF($D239="Entrada",ABS($E239),$E239)))</f>
        <v/>
      </c>
      <c r="J239" s="9">
        <f>IF($N239&lt;&gt;1,"",$Q239+$I239)</f>
        <v/>
      </c>
      <c r="K239" s="10">
        <f>IF($N239&lt;&gt;1,"",IF($I239&gt;0,IF($Q239&gt;0,($Q239*$R239+$I239*$H239)/($Q239+$I239),$H239),$R239))</f>
        <v/>
      </c>
      <c r="L239" s="10">
        <f>IF($N239&lt;&gt;1,"",ROUND($J239*$K239,2))</f>
        <v/>
      </c>
      <c r="N239" s="17">
        <f>IF(AND($B239&lt;&gt;"",ISNUMBER($E239),$D239&lt;&gt;""),1,0)</f>
        <v/>
      </c>
      <c r="O239" s="17">
        <f>IF($N239=1,COUNTIFS($B$2:$B239,$B239,$N$2:$N239,1),"")</f>
        <v/>
      </c>
      <c r="P239" s="17">
        <f>IF($N239=1,$B239&amp;"|"&amp;$O239,"")</f>
        <v/>
      </c>
      <c r="Q239" s="17">
        <f>IF($N239&lt;&gt;1,"",IF($O239=1,N(IFERROR(INDEX('Catálogo'!$F$2:$F$500,MATCH($B239,'Catálogo'!$A$2:$A$500,0)),0)),INDEX($J$1:$J$238,MATCH($B239&amp;"|"&amp;($O239-1),$P$1:$P$238,0))))</f>
        <v/>
      </c>
      <c r="R239" s="17">
        <f>IF($N239&lt;&gt;1,"",IF($O239=1,N(IFERROR(INDEX('Catálogo'!$E$2:$E$500,MATCH($B239,'Catálogo'!$A$2:$A$500,0)),0)),INDEX($K$1:$K$238,MATCH($B239&amp;"|"&amp;($O239-1),$P$1:$P$238,0))))</f>
        <v/>
      </c>
    </row>
    <row r="240" ht="18" customHeight="1">
      <c r="A240" s="18" t="n"/>
      <c r="B240" s="6" t="n"/>
      <c r="C240" s="19">
        <f>IF($B240="","",IFERROR(INDEX('Catálogo'!$B$2:$B$500,MATCH($B240,'Catálogo'!$A$2:$A$500,0)),"Clave no encontrada"))</f>
        <v/>
      </c>
      <c r="D240" s="6" t="n"/>
      <c r="E240" s="8" t="n"/>
      <c r="F240" s="7" t="n"/>
      <c r="G240" s="6" t="n"/>
      <c r="H240" s="10">
        <f>IF($N240&lt;&gt;1,"",IF(AND($I240&gt;0,ISNUMBER($F240)),$F240,$R240))</f>
        <v/>
      </c>
      <c r="I240" s="9">
        <f>IF($N240&lt;&gt;1,"",IF($D240="Salida",-ABS($E240),IF($D240="Entrada",ABS($E240),$E240)))</f>
        <v/>
      </c>
      <c r="J240" s="9">
        <f>IF($N240&lt;&gt;1,"",$Q240+$I240)</f>
        <v/>
      </c>
      <c r="K240" s="10">
        <f>IF($N240&lt;&gt;1,"",IF($I240&gt;0,IF($Q240&gt;0,($Q240*$R240+$I240*$H240)/($Q240+$I240),$H240),$R240))</f>
        <v/>
      </c>
      <c r="L240" s="10">
        <f>IF($N240&lt;&gt;1,"",ROUND($J240*$K240,2))</f>
        <v/>
      </c>
      <c r="N240" s="17">
        <f>IF(AND($B240&lt;&gt;"",ISNUMBER($E240),$D240&lt;&gt;""),1,0)</f>
        <v/>
      </c>
      <c r="O240" s="17">
        <f>IF($N240=1,COUNTIFS($B$2:$B240,$B240,$N$2:$N240,1),"")</f>
        <v/>
      </c>
      <c r="P240" s="17">
        <f>IF($N240=1,$B240&amp;"|"&amp;$O240,"")</f>
        <v/>
      </c>
      <c r="Q240" s="17">
        <f>IF($N240&lt;&gt;1,"",IF($O240=1,N(IFERROR(INDEX('Catálogo'!$F$2:$F$500,MATCH($B240,'Catálogo'!$A$2:$A$500,0)),0)),INDEX($J$1:$J$239,MATCH($B240&amp;"|"&amp;($O240-1),$P$1:$P$239,0))))</f>
        <v/>
      </c>
      <c r="R240" s="17">
        <f>IF($N240&lt;&gt;1,"",IF($O240=1,N(IFERROR(INDEX('Catálogo'!$E$2:$E$500,MATCH($B240,'Catálogo'!$A$2:$A$500,0)),0)),INDEX($K$1:$K$239,MATCH($B240&amp;"|"&amp;($O240-1),$P$1:$P$239,0))))</f>
        <v/>
      </c>
    </row>
    <row r="241" ht="18" customHeight="1">
      <c r="A241" s="18" t="n"/>
      <c r="B241" s="6" t="n"/>
      <c r="C241" s="19">
        <f>IF($B241="","",IFERROR(INDEX('Catálogo'!$B$2:$B$500,MATCH($B241,'Catálogo'!$A$2:$A$500,0)),"Clave no encontrada"))</f>
        <v/>
      </c>
      <c r="D241" s="6" t="n"/>
      <c r="E241" s="8" t="n"/>
      <c r="F241" s="7" t="n"/>
      <c r="G241" s="6" t="n"/>
      <c r="H241" s="10">
        <f>IF($N241&lt;&gt;1,"",IF(AND($I241&gt;0,ISNUMBER($F241)),$F241,$R241))</f>
        <v/>
      </c>
      <c r="I241" s="9">
        <f>IF($N241&lt;&gt;1,"",IF($D241="Salida",-ABS($E241),IF($D241="Entrada",ABS($E241),$E241)))</f>
        <v/>
      </c>
      <c r="J241" s="9">
        <f>IF($N241&lt;&gt;1,"",$Q241+$I241)</f>
        <v/>
      </c>
      <c r="K241" s="10">
        <f>IF($N241&lt;&gt;1,"",IF($I241&gt;0,IF($Q241&gt;0,($Q241*$R241+$I241*$H241)/($Q241+$I241),$H241),$R241))</f>
        <v/>
      </c>
      <c r="L241" s="10">
        <f>IF($N241&lt;&gt;1,"",ROUND($J241*$K241,2))</f>
        <v/>
      </c>
      <c r="N241" s="17">
        <f>IF(AND($B241&lt;&gt;"",ISNUMBER($E241),$D241&lt;&gt;""),1,0)</f>
        <v/>
      </c>
      <c r="O241" s="17">
        <f>IF($N241=1,COUNTIFS($B$2:$B241,$B241,$N$2:$N241,1),"")</f>
        <v/>
      </c>
      <c r="P241" s="17">
        <f>IF($N241=1,$B241&amp;"|"&amp;$O241,"")</f>
        <v/>
      </c>
      <c r="Q241" s="17">
        <f>IF($N241&lt;&gt;1,"",IF($O241=1,N(IFERROR(INDEX('Catálogo'!$F$2:$F$500,MATCH($B241,'Catálogo'!$A$2:$A$500,0)),0)),INDEX($J$1:$J$240,MATCH($B241&amp;"|"&amp;($O241-1),$P$1:$P$240,0))))</f>
        <v/>
      </c>
      <c r="R241" s="17">
        <f>IF($N241&lt;&gt;1,"",IF($O241=1,N(IFERROR(INDEX('Catálogo'!$E$2:$E$500,MATCH($B241,'Catálogo'!$A$2:$A$500,0)),0)),INDEX($K$1:$K$240,MATCH($B241&amp;"|"&amp;($O241-1),$P$1:$P$240,0))))</f>
        <v/>
      </c>
    </row>
    <row r="242" ht="18" customHeight="1">
      <c r="A242" s="18" t="n"/>
      <c r="B242" s="6" t="n"/>
      <c r="C242" s="19">
        <f>IF($B242="","",IFERROR(INDEX('Catálogo'!$B$2:$B$500,MATCH($B242,'Catálogo'!$A$2:$A$500,0)),"Clave no encontrada"))</f>
        <v/>
      </c>
      <c r="D242" s="6" t="n"/>
      <c r="E242" s="8" t="n"/>
      <c r="F242" s="7" t="n"/>
      <c r="G242" s="6" t="n"/>
      <c r="H242" s="10">
        <f>IF($N242&lt;&gt;1,"",IF(AND($I242&gt;0,ISNUMBER($F242)),$F242,$R242))</f>
        <v/>
      </c>
      <c r="I242" s="9">
        <f>IF($N242&lt;&gt;1,"",IF($D242="Salida",-ABS($E242),IF($D242="Entrada",ABS($E242),$E242)))</f>
        <v/>
      </c>
      <c r="J242" s="9">
        <f>IF($N242&lt;&gt;1,"",$Q242+$I242)</f>
        <v/>
      </c>
      <c r="K242" s="10">
        <f>IF($N242&lt;&gt;1,"",IF($I242&gt;0,IF($Q242&gt;0,($Q242*$R242+$I242*$H242)/($Q242+$I242),$H242),$R242))</f>
        <v/>
      </c>
      <c r="L242" s="10">
        <f>IF($N242&lt;&gt;1,"",ROUND($J242*$K242,2))</f>
        <v/>
      </c>
      <c r="N242" s="17">
        <f>IF(AND($B242&lt;&gt;"",ISNUMBER($E242),$D242&lt;&gt;""),1,0)</f>
        <v/>
      </c>
      <c r="O242" s="17">
        <f>IF($N242=1,COUNTIFS($B$2:$B242,$B242,$N$2:$N242,1),"")</f>
        <v/>
      </c>
      <c r="P242" s="17">
        <f>IF($N242=1,$B242&amp;"|"&amp;$O242,"")</f>
        <v/>
      </c>
      <c r="Q242" s="17">
        <f>IF($N242&lt;&gt;1,"",IF($O242=1,N(IFERROR(INDEX('Catálogo'!$F$2:$F$500,MATCH($B242,'Catálogo'!$A$2:$A$500,0)),0)),INDEX($J$1:$J$241,MATCH($B242&amp;"|"&amp;($O242-1),$P$1:$P$241,0))))</f>
        <v/>
      </c>
      <c r="R242" s="17">
        <f>IF($N242&lt;&gt;1,"",IF($O242=1,N(IFERROR(INDEX('Catálogo'!$E$2:$E$500,MATCH($B242,'Catálogo'!$A$2:$A$500,0)),0)),INDEX($K$1:$K$241,MATCH($B242&amp;"|"&amp;($O242-1),$P$1:$P$241,0))))</f>
        <v/>
      </c>
    </row>
    <row r="243" ht="18" customHeight="1">
      <c r="A243" s="18" t="n"/>
      <c r="B243" s="6" t="n"/>
      <c r="C243" s="19">
        <f>IF($B243="","",IFERROR(INDEX('Catálogo'!$B$2:$B$500,MATCH($B243,'Catálogo'!$A$2:$A$500,0)),"Clave no encontrada"))</f>
        <v/>
      </c>
      <c r="D243" s="6" t="n"/>
      <c r="E243" s="8" t="n"/>
      <c r="F243" s="7" t="n"/>
      <c r="G243" s="6" t="n"/>
      <c r="H243" s="10">
        <f>IF($N243&lt;&gt;1,"",IF(AND($I243&gt;0,ISNUMBER($F243)),$F243,$R243))</f>
        <v/>
      </c>
      <c r="I243" s="9">
        <f>IF($N243&lt;&gt;1,"",IF($D243="Salida",-ABS($E243),IF($D243="Entrada",ABS($E243),$E243)))</f>
        <v/>
      </c>
      <c r="J243" s="9">
        <f>IF($N243&lt;&gt;1,"",$Q243+$I243)</f>
        <v/>
      </c>
      <c r="K243" s="10">
        <f>IF($N243&lt;&gt;1,"",IF($I243&gt;0,IF($Q243&gt;0,($Q243*$R243+$I243*$H243)/($Q243+$I243),$H243),$R243))</f>
        <v/>
      </c>
      <c r="L243" s="10">
        <f>IF($N243&lt;&gt;1,"",ROUND($J243*$K243,2))</f>
        <v/>
      </c>
      <c r="N243" s="17">
        <f>IF(AND($B243&lt;&gt;"",ISNUMBER($E243),$D243&lt;&gt;""),1,0)</f>
        <v/>
      </c>
      <c r="O243" s="17">
        <f>IF($N243=1,COUNTIFS($B$2:$B243,$B243,$N$2:$N243,1),"")</f>
        <v/>
      </c>
      <c r="P243" s="17">
        <f>IF($N243=1,$B243&amp;"|"&amp;$O243,"")</f>
        <v/>
      </c>
      <c r="Q243" s="17">
        <f>IF($N243&lt;&gt;1,"",IF($O243=1,N(IFERROR(INDEX('Catálogo'!$F$2:$F$500,MATCH($B243,'Catálogo'!$A$2:$A$500,0)),0)),INDEX($J$1:$J$242,MATCH($B243&amp;"|"&amp;($O243-1),$P$1:$P$242,0))))</f>
        <v/>
      </c>
      <c r="R243" s="17">
        <f>IF($N243&lt;&gt;1,"",IF($O243=1,N(IFERROR(INDEX('Catálogo'!$E$2:$E$500,MATCH($B243,'Catálogo'!$A$2:$A$500,0)),0)),INDEX($K$1:$K$242,MATCH($B243&amp;"|"&amp;($O243-1),$P$1:$P$242,0))))</f>
        <v/>
      </c>
    </row>
    <row r="244" ht="18" customHeight="1">
      <c r="A244" s="18" t="n"/>
      <c r="B244" s="6" t="n"/>
      <c r="C244" s="19">
        <f>IF($B244="","",IFERROR(INDEX('Catálogo'!$B$2:$B$500,MATCH($B244,'Catálogo'!$A$2:$A$500,0)),"Clave no encontrada"))</f>
        <v/>
      </c>
      <c r="D244" s="6" t="n"/>
      <c r="E244" s="8" t="n"/>
      <c r="F244" s="7" t="n"/>
      <c r="G244" s="6" t="n"/>
      <c r="H244" s="10">
        <f>IF($N244&lt;&gt;1,"",IF(AND($I244&gt;0,ISNUMBER($F244)),$F244,$R244))</f>
        <v/>
      </c>
      <c r="I244" s="9">
        <f>IF($N244&lt;&gt;1,"",IF($D244="Salida",-ABS($E244),IF($D244="Entrada",ABS($E244),$E244)))</f>
        <v/>
      </c>
      <c r="J244" s="9">
        <f>IF($N244&lt;&gt;1,"",$Q244+$I244)</f>
        <v/>
      </c>
      <c r="K244" s="10">
        <f>IF($N244&lt;&gt;1,"",IF($I244&gt;0,IF($Q244&gt;0,($Q244*$R244+$I244*$H244)/($Q244+$I244),$H244),$R244))</f>
        <v/>
      </c>
      <c r="L244" s="10">
        <f>IF($N244&lt;&gt;1,"",ROUND($J244*$K244,2))</f>
        <v/>
      </c>
      <c r="N244" s="17">
        <f>IF(AND($B244&lt;&gt;"",ISNUMBER($E244),$D244&lt;&gt;""),1,0)</f>
        <v/>
      </c>
      <c r="O244" s="17">
        <f>IF($N244=1,COUNTIFS($B$2:$B244,$B244,$N$2:$N244,1),"")</f>
        <v/>
      </c>
      <c r="P244" s="17">
        <f>IF($N244=1,$B244&amp;"|"&amp;$O244,"")</f>
        <v/>
      </c>
      <c r="Q244" s="17">
        <f>IF($N244&lt;&gt;1,"",IF($O244=1,N(IFERROR(INDEX('Catálogo'!$F$2:$F$500,MATCH($B244,'Catálogo'!$A$2:$A$500,0)),0)),INDEX($J$1:$J$243,MATCH($B244&amp;"|"&amp;($O244-1),$P$1:$P$243,0))))</f>
        <v/>
      </c>
      <c r="R244" s="17">
        <f>IF($N244&lt;&gt;1,"",IF($O244=1,N(IFERROR(INDEX('Catálogo'!$E$2:$E$500,MATCH($B244,'Catálogo'!$A$2:$A$500,0)),0)),INDEX($K$1:$K$243,MATCH($B244&amp;"|"&amp;($O244-1),$P$1:$P$243,0))))</f>
        <v/>
      </c>
    </row>
    <row r="245" ht="18" customHeight="1">
      <c r="A245" s="18" t="n"/>
      <c r="B245" s="6" t="n"/>
      <c r="C245" s="19">
        <f>IF($B245="","",IFERROR(INDEX('Catálogo'!$B$2:$B$500,MATCH($B245,'Catálogo'!$A$2:$A$500,0)),"Clave no encontrada"))</f>
        <v/>
      </c>
      <c r="D245" s="6" t="n"/>
      <c r="E245" s="8" t="n"/>
      <c r="F245" s="7" t="n"/>
      <c r="G245" s="6" t="n"/>
      <c r="H245" s="10">
        <f>IF($N245&lt;&gt;1,"",IF(AND($I245&gt;0,ISNUMBER($F245)),$F245,$R245))</f>
        <v/>
      </c>
      <c r="I245" s="9">
        <f>IF($N245&lt;&gt;1,"",IF($D245="Salida",-ABS($E245),IF($D245="Entrada",ABS($E245),$E245)))</f>
        <v/>
      </c>
      <c r="J245" s="9">
        <f>IF($N245&lt;&gt;1,"",$Q245+$I245)</f>
        <v/>
      </c>
      <c r="K245" s="10">
        <f>IF($N245&lt;&gt;1,"",IF($I245&gt;0,IF($Q245&gt;0,($Q245*$R245+$I245*$H245)/($Q245+$I245),$H245),$R245))</f>
        <v/>
      </c>
      <c r="L245" s="10">
        <f>IF($N245&lt;&gt;1,"",ROUND($J245*$K245,2))</f>
        <v/>
      </c>
      <c r="N245" s="17">
        <f>IF(AND($B245&lt;&gt;"",ISNUMBER($E245),$D245&lt;&gt;""),1,0)</f>
        <v/>
      </c>
      <c r="O245" s="17">
        <f>IF($N245=1,COUNTIFS($B$2:$B245,$B245,$N$2:$N245,1),"")</f>
        <v/>
      </c>
      <c r="P245" s="17">
        <f>IF($N245=1,$B245&amp;"|"&amp;$O245,"")</f>
        <v/>
      </c>
      <c r="Q245" s="17">
        <f>IF($N245&lt;&gt;1,"",IF($O245=1,N(IFERROR(INDEX('Catálogo'!$F$2:$F$500,MATCH($B245,'Catálogo'!$A$2:$A$500,0)),0)),INDEX($J$1:$J$244,MATCH($B245&amp;"|"&amp;($O245-1),$P$1:$P$244,0))))</f>
        <v/>
      </c>
      <c r="R245" s="17">
        <f>IF($N245&lt;&gt;1,"",IF($O245=1,N(IFERROR(INDEX('Catálogo'!$E$2:$E$500,MATCH($B245,'Catálogo'!$A$2:$A$500,0)),0)),INDEX($K$1:$K$244,MATCH($B245&amp;"|"&amp;($O245-1),$P$1:$P$244,0))))</f>
        <v/>
      </c>
    </row>
    <row r="246" ht="18" customHeight="1">
      <c r="A246" s="18" t="n"/>
      <c r="B246" s="6" t="n"/>
      <c r="C246" s="19">
        <f>IF($B246="","",IFERROR(INDEX('Catálogo'!$B$2:$B$500,MATCH($B246,'Catálogo'!$A$2:$A$500,0)),"Clave no encontrada"))</f>
        <v/>
      </c>
      <c r="D246" s="6" t="n"/>
      <c r="E246" s="8" t="n"/>
      <c r="F246" s="7" t="n"/>
      <c r="G246" s="6" t="n"/>
      <c r="H246" s="10">
        <f>IF($N246&lt;&gt;1,"",IF(AND($I246&gt;0,ISNUMBER($F246)),$F246,$R246))</f>
        <v/>
      </c>
      <c r="I246" s="9">
        <f>IF($N246&lt;&gt;1,"",IF($D246="Salida",-ABS($E246),IF($D246="Entrada",ABS($E246),$E246)))</f>
        <v/>
      </c>
      <c r="J246" s="9">
        <f>IF($N246&lt;&gt;1,"",$Q246+$I246)</f>
        <v/>
      </c>
      <c r="K246" s="10">
        <f>IF($N246&lt;&gt;1,"",IF($I246&gt;0,IF($Q246&gt;0,($Q246*$R246+$I246*$H246)/($Q246+$I246),$H246),$R246))</f>
        <v/>
      </c>
      <c r="L246" s="10">
        <f>IF($N246&lt;&gt;1,"",ROUND($J246*$K246,2))</f>
        <v/>
      </c>
      <c r="N246" s="17">
        <f>IF(AND($B246&lt;&gt;"",ISNUMBER($E246),$D246&lt;&gt;""),1,0)</f>
        <v/>
      </c>
      <c r="O246" s="17">
        <f>IF($N246=1,COUNTIFS($B$2:$B246,$B246,$N$2:$N246,1),"")</f>
        <v/>
      </c>
      <c r="P246" s="17">
        <f>IF($N246=1,$B246&amp;"|"&amp;$O246,"")</f>
        <v/>
      </c>
      <c r="Q246" s="17">
        <f>IF($N246&lt;&gt;1,"",IF($O246=1,N(IFERROR(INDEX('Catálogo'!$F$2:$F$500,MATCH($B246,'Catálogo'!$A$2:$A$500,0)),0)),INDEX($J$1:$J$245,MATCH($B246&amp;"|"&amp;($O246-1),$P$1:$P$245,0))))</f>
        <v/>
      </c>
      <c r="R246" s="17">
        <f>IF($N246&lt;&gt;1,"",IF($O246=1,N(IFERROR(INDEX('Catálogo'!$E$2:$E$500,MATCH($B246,'Catálogo'!$A$2:$A$500,0)),0)),INDEX($K$1:$K$245,MATCH($B246&amp;"|"&amp;($O246-1),$P$1:$P$245,0))))</f>
        <v/>
      </c>
    </row>
    <row r="247" ht="18" customHeight="1">
      <c r="A247" s="18" t="n"/>
      <c r="B247" s="6" t="n"/>
      <c r="C247" s="19">
        <f>IF($B247="","",IFERROR(INDEX('Catálogo'!$B$2:$B$500,MATCH($B247,'Catálogo'!$A$2:$A$500,0)),"Clave no encontrada"))</f>
        <v/>
      </c>
      <c r="D247" s="6" t="n"/>
      <c r="E247" s="8" t="n"/>
      <c r="F247" s="7" t="n"/>
      <c r="G247" s="6" t="n"/>
      <c r="H247" s="10">
        <f>IF($N247&lt;&gt;1,"",IF(AND($I247&gt;0,ISNUMBER($F247)),$F247,$R247))</f>
        <v/>
      </c>
      <c r="I247" s="9">
        <f>IF($N247&lt;&gt;1,"",IF($D247="Salida",-ABS($E247),IF($D247="Entrada",ABS($E247),$E247)))</f>
        <v/>
      </c>
      <c r="J247" s="9">
        <f>IF($N247&lt;&gt;1,"",$Q247+$I247)</f>
        <v/>
      </c>
      <c r="K247" s="10">
        <f>IF($N247&lt;&gt;1,"",IF($I247&gt;0,IF($Q247&gt;0,($Q247*$R247+$I247*$H247)/($Q247+$I247),$H247),$R247))</f>
        <v/>
      </c>
      <c r="L247" s="10">
        <f>IF($N247&lt;&gt;1,"",ROUND($J247*$K247,2))</f>
        <v/>
      </c>
      <c r="N247" s="17">
        <f>IF(AND($B247&lt;&gt;"",ISNUMBER($E247),$D247&lt;&gt;""),1,0)</f>
        <v/>
      </c>
      <c r="O247" s="17">
        <f>IF($N247=1,COUNTIFS($B$2:$B247,$B247,$N$2:$N247,1),"")</f>
        <v/>
      </c>
      <c r="P247" s="17">
        <f>IF($N247=1,$B247&amp;"|"&amp;$O247,"")</f>
        <v/>
      </c>
      <c r="Q247" s="17">
        <f>IF($N247&lt;&gt;1,"",IF($O247=1,N(IFERROR(INDEX('Catálogo'!$F$2:$F$500,MATCH($B247,'Catálogo'!$A$2:$A$500,0)),0)),INDEX($J$1:$J$246,MATCH($B247&amp;"|"&amp;($O247-1),$P$1:$P$246,0))))</f>
        <v/>
      </c>
      <c r="R247" s="17">
        <f>IF($N247&lt;&gt;1,"",IF($O247=1,N(IFERROR(INDEX('Catálogo'!$E$2:$E$500,MATCH($B247,'Catálogo'!$A$2:$A$500,0)),0)),INDEX($K$1:$K$246,MATCH($B247&amp;"|"&amp;($O247-1),$P$1:$P$246,0))))</f>
        <v/>
      </c>
    </row>
    <row r="248" ht="18" customHeight="1">
      <c r="A248" s="18" t="n"/>
      <c r="B248" s="6" t="n"/>
      <c r="C248" s="19">
        <f>IF($B248="","",IFERROR(INDEX('Catálogo'!$B$2:$B$500,MATCH($B248,'Catálogo'!$A$2:$A$500,0)),"Clave no encontrada"))</f>
        <v/>
      </c>
      <c r="D248" s="6" t="n"/>
      <c r="E248" s="8" t="n"/>
      <c r="F248" s="7" t="n"/>
      <c r="G248" s="6" t="n"/>
      <c r="H248" s="10">
        <f>IF($N248&lt;&gt;1,"",IF(AND($I248&gt;0,ISNUMBER($F248)),$F248,$R248))</f>
        <v/>
      </c>
      <c r="I248" s="9">
        <f>IF($N248&lt;&gt;1,"",IF($D248="Salida",-ABS($E248),IF($D248="Entrada",ABS($E248),$E248)))</f>
        <v/>
      </c>
      <c r="J248" s="9">
        <f>IF($N248&lt;&gt;1,"",$Q248+$I248)</f>
        <v/>
      </c>
      <c r="K248" s="10">
        <f>IF($N248&lt;&gt;1,"",IF($I248&gt;0,IF($Q248&gt;0,($Q248*$R248+$I248*$H248)/($Q248+$I248),$H248),$R248))</f>
        <v/>
      </c>
      <c r="L248" s="10">
        <f>IF($N248&lt;&gt;1,"",ROUND($J248*$K248,2))</f>
        <v/>
      </c>
      <c r="N248" s="17">
        <f>IF(AND($B248&lt;&gt;"",ISNUMBER($E248),$D248&lt;&gt;""),1,0)</f>
        <v/>
      </c>
      <c r="O248" s="17">
        <f>IF($N248=1,COUNTIFS($B$2:$B248,$B248,$N$2:$N248,1),"")</f>
        <v/>
      </c>
      <c r="P248" s="17">
        <f>IF($N248=1,$B248&amp;"|"&amp;$O248,"")</f>
        <v/>
      </c>
      <c r="Q248" s="17">
        <f>IF($N248&lt;&gt;1,"",IF($O248=1,N(IFERROR(INDEX('Catálogo'!$F$2:$F$500,MATCH($B248,'Catálogo'!$A$2:$A$500,0)),0)),INDEX($J$1:$J$247,MATCH($B248&amp;"|"&amp;($O248-1),$P$1:$P$247,0))))</f>
        <v/>
      </c>
      <c r="R248" s="17">
        <f>IF($N248&lt;&gt;1,"",IF($O248=1,N(IFERROR(INDEX('Catálogo'!$E$2:$E$500,MATCH($B248,'Catálogo'!$A$2:$A$500,0)),0)),INDEX($K$1:$K$247,MATCH($B248&amp;"|"&amp;($O248-1),$P$1:$P$247,0))))</f>
        <v/>
      </c>
    </row>
    <row r="249" ht="18" customHeight="1">
      <c r="A249" s="18" t="n"/>
      <c r="B249" s="6" t="n"/>
      <c r="C249" s="19">
        <f>IF($B249="","",IFERROR(INDEX('Catálogo'!$B$2:$B$500,MATCH($B249,'Catálogo'!$A$2:$A$500,0)),"Clave no encontrada"))</f>
        <v/>
      </c>
      <c r="D249" s="6" t="n"/>
      <c r="E249" s="8" t="n"/>
      <c r="F249" s="7" t="n"/>
      <c r="G249" s="6" t="n"/>
      <c r="H249" s="10">
        <f>IF($N249&lt;&gt;1,"",IF(AND($I249&gt;0,ISNUMBER($F249)),$F249,$R249))</f>
        <v/>
      </c>
      <c r="I249" s="9">
        <f>IF($N249&lt;&gt;1,"",IF($D249="Salida",-ABS($E249),IF($D249="Entrada",ABS($E249),$E249)))</f>
        <v/>
      </c>
      <c r="J249" s="9">
        <f>IF($N249&lt;&gt;1,"",$Q249+$I249)</f>
        <v/>
      </c>
      <c r="K249" s="10">
        <f>IF($N249&lt;&gt;1,"",IF($I249&gt;0,IF($Q249&gt;0,($Q249*$R249+$I249*$H249)/($Q249+$I249),$H249),$R249))</f>
        <v/>
      </c>
      <c r="L249" s="10">
        <f>IF($N249&lt;&gt;1,"",ROUND($J249*$K249,2))</f>
        <v/>
      </c>
      <c r="N249" s="17">
        <f>IF(AND($B249&lt;&gt;"",ISNUMBER($E249),$D249&lt;&gt;""),1,0)</f>
        <v/>
      </c>
      <c r="O249" s="17">
        <f>IF($N249=1,COUNTIFS($B$2:$B249,$B249,$N$2:$N249,1),"")</f>
        <v/>
      </c>
      <c r="P249" s="17">
        <f>IF($N249=1,$B249&amp;"|"&amp;$O249,"")</f>
        <v/>
      </c>
      <c r="Q249" s="17">
        <f>IF($N249&lt;&gt;1,"",IF($O249=1,N(IFERROR(INDEX('Catálogo'!$F$2:$F$500,MATCH($B249,'Catálogo'!$A$2:$A$500,0)),0)),INDEX($J$1:$J$248,MATCH($B249&amp;"|"&amp;($O249-1),$P$1:$P$248,0))))</f>
        <v/>
      </c>
      <c r="R249" s="17">
        <f>IF($N249&lt;&gt;1,"",IF($O249=1,N(IFERROR(INDEX('Catálogo'!$E$2:$E$500,MATCH($B249,'Catálogo'!$A$2:$A$500,0)),0)),INDEX($K$1:$K$248,MATCH($B249&amp;"|"&amp;($O249-1),$P$1:$P$248,0))))</f>
        <v/>
      </c>
    </row>
    <row r="250" ht="18" customHeight="1">
      <c r="A250" s="18" t="n"/>
      <c r="B250" s="6" t="n"/>
      <c r="C250" s="19">
        <f>IF($B250="","",IFERROR(INDEX('Catálogo'!$B$2:$B$500,MATCH($B250,'Catálogo'!$A$2:$A$500,0)),"Clave no encontrada"))</f>
        <v/>
      </c>
      <c r="D250" s="6" t="n"/>
      <c r="E250" s="8" t="n"/>
      <c r="F250" s="7" t="n"/>
      <c r="G250" s="6" t="n"/>
      <c r="H250" s="10">
        <f>IF($N250&lt;&gt;1,"",IF(AND($I250&gt;0,ISNUMBER($F250)),$F250,$R250))</f>
        <v/>
      </c>
      <c r="I250" s="9">
        <f>IF($N250&lt;&gt;1,"",IF($D250="Salida",-ABS($E250),IF($D250="Entrada",ABS($E250),$E250)))</f>
        <v/>
      </c>
      <c r="J250" s="9">
        <f>IF($N250&lt;&gt;1,"",$Q250+$I250)</f>
        <v/>
      </c>
      <c r="K250" s="10">
        <f>IF($N250&lt;&gt;1,"",IF($I250&gt;0,IF($Q250&gt;0,($Q250*$R250+$I250*$H250)/($Q250+$I250),$H250),$R250))</f>
        <v/>
      </c>
      <c r="L250" s="10">
        <f>IF($N250&lt;&gt;1,"",ROUND($J250*$K250,2))</f>
        <v/>
      </c>
      <c r="N250" s="17">
        <f>IF(AND($B250&lt;&gt;"",ISNUMBER($E250),$D250&lt;&gt;""),1,0)</f>
        <v/>
      </c>
      <c r="O250" s="17">
        <f>IF($N250=1,COUNTIFS($B$2:$B250,$B250,$N$2:$N250,1),"")</f>
        <v/>
      </c>
      <c r="P250" s="17">
        <f>IF($N250=1,$B250&amp;"|"&amp;$O250,"")</f>
        <v/>
      </c>
      <c r="Q250" s="17">
        <f>IF($N250&lt;&gt;1,"",IF($O250=1,N(IFERROR(INDEX('Catálogo'!$F$2:$F$500,MATCH($B250,'Catálogo'!$A$2:$A$500,0)),0)),INDEX($J$1:$J$249,MATCH($B250&amp;"|"&amp;($O250-1),$P$1:$P$249,0))))</f>
        <v/>
      </c>
      <c r="R250" s="17">
        <f>IF($N250&lt;&gt;1,"",IF($O250=1,N(IFERROR(INDEX('Catálogo'!$E$2:$E$500,MATCH($B250,'Catálogo'!$A$2:$A$500,0)),0)),INDEX($K$1:$K$249,MATCH($B250&amp;"|"&amp;($O250-1),$P$1:$P$249,0))))</f>
        <v/>
      </c>
    </row>
    <row r="251" ht="18" customHeight="1">
      <c r="A251" s="18" t="n"/>
      <c r="B251" s="6" t="n"/>
      <c r="C251" s="19">
        <f>IF($B251="","",IFERROR(INDEX('Catálogo'!$B$2:$B$500,MATCH($B251,'Catálogo'!$A$2:$A$500,0)),"Clave no encontrada"))</f>
        <v/>
      </c>
      <c r="D251" s="6" t="n"/>
      <c r="E251" s="8" t="n"/>
      <c r="F251" s="7" t="n"/>
      <c r="G251" s="6" t="n"/>
      <c r="H251" s="10">
        <f>IF($N251&lt;&gt;1,"",IF(AND($I251&gt;0,ISNUMBER($F251)),$F251,$R251))</f>
        <v/>
      </c>
      <c r="I251" s="9">
        <f>IF($N251&lt;&gt;1,"",IF($D251="Salida",-ABS($E251),IF($D251="Entrada",ABS($E251),$E251)))</f>
        <v/>
      </c>
      <c r="J251" s="9">
        <f>IF($N251&lt;&gt;1,"",$Q251+$I251)</f>
        <v/>
      </c>
      <c r="K251" s="10">
        <f>IF($N251&lt;&gt;1,"",IF($I251&gt;0,IF($Q251&gt;0,($Q251*$R251+$I251*$H251)/($Q251+$I251),$H251),$R251))</f>
        <v/>
      </c>
      <c r="L251" s="10">
        <f>IF($N251&lt;&gt;1,"",ROUND($J251*$K251,2))</f>
        <v/>
      </c>
      <c r="N251" s="17">
        <f>IF(AND($B251&lt;&gt;"",ISNUMBER($E251),$D251&lt;&gt;""),1,0)</f>
        <v/>
      </c>
      <c r="O251" s="17">
        <f>IF($N251=1,COUNTIFS($B$2:$B251,$B251,$N$2:$N251,1),"")</f>
        <v/>
      </c>
      <c r="P251" s="17">
        <f>IF($N251=1,$B251&amp;"|"&amp;$O251,"")</f>
        <v/>
      </c>
      <c r="Q251" s="17">
        <f>IF($N251&lt;&gt;1,"",IF($O251=1,N(IFERROR(INDEX('Catálogo'!$F$2:$F$500,MATCH($B251,'Catálogo'!$A$2:$A$500,0)),0)),INDEX($J$1:$J$250,MATCH($B251&amp;"|"&amp;($O251-1),$P$1:$P$250,0))))</f>
        <v/>
      </c>
      <c r="R251" s="17">
        <f>IF($N251&lt;&gt;1,"",IF($O251=1,N(IFERROR(INDEX('Catálogo'!$E$2:$E$500,MATCH($B251,'Catálogo'!$A$2:$A$500,0)),0)),INDEX($K$1:$K$250,MATCH($B251&amp;"|"&amp;($O251-1),$P$1:$P$250,0))))</f>
        <v/>
      </c>
    </row>
    <row r="252" ht="18" customHeight="1">
      <c r="A252" s="18" t="n"/>
      <c r="B252" s="6" t="n"/>
      <c r="C252" s="19">
        <f>IF($B252="","",IFERROR(INDEX('Catálogo'!$B$2:$B$500,MATCH($B252,'Catálogo'!$A$2:$A$500,0)),"Clave no encontrada"))</f>
        <v/>
      </c>
      <c r="D252" s="6" t="n"/>
      <c r="E252" s="8" t="n"/>
      <c r="F252" s="7" t="n"/>
      <c r="G252" s="6" t="n"/>
      <c r="H252" s="10">
        <f>IF($N252&lt;&gt;1,"",IF(AND($I252&gt;0,ISNUMBER($F252)),$F252,$R252))</f>
        <v/>
      </c>
      <c r="I252" s="9">
        <f>IF($N252&lt;&gt;1,"",IF($D252="Salida",-ABS($E252),IF($D252="Entrada",ABS($E252),$E252)))</f>
        <v/>
      </c>
      <c r="J252" s="9">
        <f>IF($N252&lt;&gt;1,"",$Q252+$I252)</f>
        <v/>
      </c>
      <c r="K252" s="10">
        <f>IF($N252&lt;&gt;1,"",IF($I252&gt;0,IF($Q252&gt;0,($Q252*$R252+$I252*$H252)/($Q252+$I252),$H252),$R252))</f>
        <v/>
      </c>
      <c r="L252" s="10">
        <f>IF($N252&lt;&gt;1,"",ROUND($J252*$K252,2))</f>
        <v/>
      </c>
      <c r="N252" s="17">
        <f>IF(AND($B252&lt;&gt;"",ISNUMBER($E252),$D252&lt;&gt;""),1,0)</f>
        <v/>
      </c>
      <c r="O252" s="17">
        <f>IF($N252=1,COUNTIFS($B$2:$B252,$B252,$N$2:$N252,1),"")</f>
        <v/>
      </c>
      <c r="P252" s="17">
        <f>IF($N252=1,$B252&amp;"|"&amp;$O252,"")</f>
        <v/>
      </c>
      <c r="Q252" s="17">
        <f>IF($N252&lt;&gt;1,"",IF($O252=1,N(IFERROR(INDEX('Catálogo'!$F$2:$F$500,MATCH($B252,'Catálogo'!$A$2:$A$500,0)),0)),INDEX($J$1:$J$251,MATCH($B252&amp;"|"&amp;($O252-1),$P$1:$P$251,0))))</f>
        <v/>
      </c>
      <c r="R252" s="17">
        <f>IF($N252&lt;&gt;1,"",IF($O252=1,N(IFERROR(INDEX('Catálogo'!$E$2:$E$500,MATCH($B252,'Catálogo'!$A$2:$A$500,0)),0)),INDEX($K$1:$K$251,MATCH($B252&amp;"|"&amp;($O252-1),$P$1:$P$251,0))))</f>
        <v/>
      </c>
    </row>
    <row r="253" ht="18" customHeight="1">
      <c r="A253" s="18" t="n"/>
      <c r="B253" s="6" t="n"/>
      <c r="C253" s="19">
        <f>IF($B253="","",IFERROR(INDEX('Catálogo'!$B$2:$B$500,MATCH($B253,'Catálogo'!$A$2:$A$500,0)),"Clave no encontrada"))</f>
        <v/>
      </c>
      <c r="D253" s="6" t="n"/>
      <c r="E253" s="8" t="n"/>
      <c r="F253" s="7" t="n"/>
      <c r="G253" s="6" t="n"/>
      <c r="H253" s="10">
        <f>IF($N253&lt;&gt;1,"",IF(AND($I253&gt;0,ISNUMBER($F253)),$F253,$R253))</f>
        <v/>
      </c>
      <c r="I253" s="9">
        <f>IF($N253&lt;&gt;1,"",IF($D253="Salida",-ABS($E253),IF($D253="Entrada",ABS($E253),$E253)))</f>
        <v/>
      </c>
      <c r="J253" s="9">
        <f>IF($N253&lt;&gt;1,"",$Q253+$I253)</f>
        <v/>
      </c>
      <c r="K253" s="10">
        <f>IF($N253&lt;&gt;1,"",IF($I253&gt;0,IF($Q253&gt;0,($Q253*$R253+$I253*$H253)/($Q253+$I253),$H253),$R253))</f>
        <v/>
      </c>
      <c r="L253" s="10">
        <f>IF($N253&lt;&gt;1,"",ROUND($J253*$K253,2))</f>
        <v/>
      </c>
      <c r="N253" s="17">
        <f>IF(AND($B253&lt;&gt;"",ISNUMBER($E253),$D253&lt;&gt;""),1,0)</f>
        <v/>
      </c>
      <c r="O253" s="17">
        <f>IF($N253=1,COUNTIFS($B$2:$B253,$B253,$N$2:$N253,1),"")</f>
        <v/>
      </c>
      <c r="P253" s="17">
        <f>IF($N253=1,$B253&amp;"|"&amp;$O253,"")</f>
        <v/>
      </c>
      <c r="Q253" s="17">
        <f>IF($N253&lt;&gt;1,"",IF($O253=1,N(IFERROR(INDEX('Catálogo'!$F$2:$F$500,MATCH($B253,'Catálogo'!$A$2:$A$500,0)),0)),INDEX($J$1:$J$252,MATCH($B253&amp;"|"&amp;($O253-1),$P$1:$P$252,0))))</f>
        <v/>
      </c>
      <c r="R253" s="17">
        <f>IF($N253&lt;&gt;1,"",IF($O253=1,N(IFERROR(INDEX('Catálogo'!$E$2:$E$500,MATCH($B253,'Catálogo'!$A$2:$A$500,0)),0)),INDEX($K$1:$K$252,MATCH($B253&amp;"|"&amp;($O253-1),$P$1:$P$252,0))))</f>
        <v/>
      </c>
    </row>
    <row r="254" ht="18" customHeight="1">
      <c r="A254" s="18" t="n"/>
      <c r="B254" s="6" t="n"/>
      <c r="C254" s="19">
        <f>IF($B254="","",IFERROR(INDEX('Catálogo'!$B$2:$B$500,MATCH($B254,'Catálogo'!$A$2:$A$500,0)),"Clave no encontrada"))</f>
        <v/>
      </c>
      <c r="D254" s="6" t="n"/>
      <c r="E254" s="8" t="n"/>
      <c r="F254" s="7" t="n"/>
      <c r="G254" s="6" t="n"/>
      <c r="H254" s="10">
        <f>IF($N254&lt;&gt;1,"",IF(AND($I254&gt;0,ISNUMBER($F254)),$F254,$R254))</f>
        <v/>
      </c>
      <c r="I254" s="9">
        <f>IF($N254&lt;&gt;1,"",IF($D254="Salida",-ABS($E254),IF($D254="Entrada",ABS($E254),$E254)))</f>
        <v/>
      </c>
      <c r="J254" s="9">
        <f>IF($N254&lt;&gt;1,"",$Q254+$I254)</f>
        <v/>
      </c>
      <c r="K254" s="10">
        <f>IF($N254&lt;&gt;1,"",IF($I254&gt;0,IF($Q254&gt;0,($Q254*$R254+$I254*$H254)/($Q254+$I254),$H254),$R254))</f>
        <v/>
      </c>
      <c r="L254" s="10">
        <f>IF($N254&lt;&gt;1,"",ROUND($J254*$K254,2))</f>
        <v/>
      </c>
      <c r="N254" s="17">
        <f>IF(AND($B254&lt;&gt;"",ISNUMBER($E254),$D254&lt;&gt;""),1,0)</f>
        <v/>
      </c>
      <c r="O254" s="17">
        <f>IF($N254=1,COUNTIFS($B$2:$B254,$B254,$N$2:$N254,1),"")</f>
        <v/>
      </c>
      <c r="P254" s="17">
        <f>IF($N254=1,$B254&amp;"|"&amp;$O254,"")</f>
        <v/>
      </c>
      <c r="Q254" s="17">
        <f>IF($N254&lt;&gt;1,"",IF($O254=1,N(IFERROR(INDEX('Catálogo'!$F$2:$F$500,MATCH($B254,'Catálogo'!$A$2:$A$500,0)),0)),INDEX($J$1:$J$253,MATCH($B254&amp;"|"&amp;($O254-1),$P$1:$P$253,0))))</f>
        <v/>
      </c>
      <c r="R254" s="17">
        <f>IF($N254&lt;&gt;1,"",IF($O254=1,N(IFERROR(INDEX('Catálogo'!$E$2:$E$500,MATCH($B254,'Catálogo'!$A$2:$A$500,0)),0)),INDEX($K$1:$K$253,MATCH($B254&amp;"|"&amp;($O254-1),$P$1:$P$253,0))))</f>
        <v/>
      </c>
    </row>
    <row r="255" ht="18" customHeight="1">
      <c r="A255" s="18" t="n"/>
      <c r="B255" s="6" t="n"/>
      <c r="C255" s="19">
        <f>IF($B255="","",IFERROR(INDEX('Catálogo'!$B$2:$B$500,MATCH($B255,'Catálogo'!$A$2:$A$500,0)),"Clave no encontrada"))</f>
        <v/>
      </c>
      <c r="D255" s="6" t="n"/>
      <c r="E255" s="8" t="n"/>
      <c r="F255" s="7" t="n"/>
      <c r="G255" s="6" t="n"/>
      <c r="H255" s="10">
        <f>IF($N255&lt;&gt;1,"",IF(AND($I255&gt;0,ISNUMBER($F255)),$F255,$R255))</f>
        <v/>
      </c>
      <c r="I255" s="9">
        <f>IF($N255&lt;&gt;1,"",IF($D255="Salida",-ABS($E255),IF($D255="Entrada",ABS($E255),$E255)))</f>
        <v/>
      </c>
      <c r="J255" s="9">
        <f>IF($N255&lt;&gt;1,"",$Q255+$I255)</f>
        <v/>
      </c>
      <c r="K255" s="10">
        <f>IF($N255&lt;&gt;1,"",IF($I255&gt;0,IF($Q255&gt;0,($Q255*$R255+$I255*$H255)/($Q255+$I255),$H255),$R255))</f>
        <v/>
      </c>
      <c r="L255" s="10">
        <f>IF($N255&lt;&gt;1,"",ROUND($J255*$K255,2))</f>
        <v/>
      </c>
      <c r="N255" s="17">
        <f>IF(AND($B255&lt;&gt;"",ISNUMBER($E255),$D255&lt;&gt;""),1,0)</f>
        <v/>
      </c>
      <c r="O255" s="17">
        <f>IF($N255=1,COUNTIFS($B$2:$B255,$B255,$N$2:$N255,1),"")</f>
        <v/>
      </c>
      <c r="P255" s="17">
        <f>IF($N255=1,$B255&amp;"|"&amp;$O255,"")</f>
        <v/>
      </c>
      <c r="Q255" s="17">
        <f>IF($N255&lt;&gt;1,"",IF($O255=1,N(IFERROR(INDEX('Catálogo'!$F$2:$F$500,MATCH($B255,'Catálogo'!$A$2:$A$500,0)),0)),INDEX($J$1:$J$254,MATCH($B255&amp;"|"&amp;($O255-1),$P$1:$P$254,0))))</f>
        <v/>
      </c>
      <c r="R255" s="17">
        <f>IF($N255&lt;&gt;1,"",IF($O255=1,N(IFERROR(INDEX('Catálogo'!$E$2:$E$500,MATCH($B255,'Catálogo'!$A$2:$A$500,0)),0)),INDEX($K$1:$K$254,MATCH($B255&amp;"|"&amp;($O255-1),$P$1:$P$254,0))))</f>
        <v/>
      </c>
    </row>
    <row r="256" ht="18" customHeight="1">
      <c r="A256" s="18" t="n"/>
      <c r="B256" s="6" t="n"/>
      <c r="C256" s="19">
        <f>IF($B256="","",IFERROR(INDEX('Catálogo'!$B$2:$B$500,MATCH($B256,'Catálogo'!$A$2:$A$500,0)),"Clave no encontrada"))</f>
        <v/>
      </c>
      <c r="D256" s="6" t="n"/>
      <c r="E256" s="8" t="n"/>
      <c r="F256" s="7" t="n"/>
      <c r="G256" s="6" t="n"/>
      <c r="H256" s="10">
        <f>IF($N256&lt;&gt;1,"",IF(AND($I256&gt;0,ISNUMBER($F256)),$F256,$R256))</f>
        <v/>
      </c>
      <c r="I256" s="9">
        <f>IF($N256&lt;&gt;1,"",IF($D256="Salida",-ABS($E256),IF($D256="Entrada",ABS($E256),$E256)))</f>
        <v/>
      </c>
      <c r="J256" s="9">
        <f>IF($N256&lt;&gt;1,"",$Q256+$I256)</f>
        <v/>
      </c>
      <c r="K256" s="10">
        <f>IF($N256&lt;&gt;1,"",IF($I256&gt;0,IF($Q256&gt;0,($Q256*$R256+$I256*$H256)/($Q256+$I256),$H256),$R256))</f>
        <v/>
      </c>
      <c r="L256" s="10">
        <f>IF($N256&lt;&gt;1,"",ROUND($J256*$K256,2))</f>
        <v/>
      </c>
      <c r="N256" s="17">
        <f>IF(AND($B256&lt;&gt;"",ISNUMBER($E256),$D256&lt;&gt;""),1,0)</f>
        <v/>
      </c>
      <c r="O256" s="17">
        <f>IF($N256=1,COUNTIFS($B$2:$B256,$B256,$N$2:$N256,1),"")</f>
        <v/>
      </c>
      <c r="P256" s="17">
        <f>IF($N256=1,$B256&amp;"|"&amp;$O256,"")</f>
        <v/>
      </c>
      <c r="Q256" s="17">
        <f>IF($N256&lt;&gt;1,"",IF($O256=1,N(IFERROR(INDEX('Catálogo'!$F$2:$F$500,MATCH($B256,'Catálogo'!$A$2:$A$500,0)),0)),INDEX($J$1:$J$255,MATCH($B256&amp;"|"&amp;($O256-1),$P$1:$P$255,0))))</f>
        <v/>
      </c>
      <c r="R256" s="17">
        <f>IF($N256&lt;&gt;1,"",IF($O256=1,N(IFERROR(INDEX('Catálogo'!$E$2:$E$500,MATCH($B256,'Catálogo'!$A$2:$A$500,0)),0)),INDEX($K$1:$K$255,MATCH($B256&amp;"|"&amp;($O256-1),$P$1:$P$255,0))))</f>
        <v/>
      </c>
    </row>
    <row r="257" ht="18" customHeight="1">
      <c r="A257" s="18" t="n"/>
      <c r="B257" s="6" t="n"/>
      <c r="C257" s="19">
        <f>IF($B257="","",IFERROR(INDEX('Catálogo'!$B$2:$B$500,MATCH($B257,'Catálogo'!$A$2:$A$500,0)),"Clave no encontrada"))</f>
        <v/>
      </c>
      <c r="D257" s="6" t="n"/>
      <c r="E257" s="8" t="n"/>
      <c r="F257" s="7" t="n"/>
      <c r="G257" s="6" t="n"/>
      <c r="H257" s="10">
        <f>IF($N257&lt;&gt;1,"",IF(AND($I257&gt;0,ISNUMBER($F257)),$F257,$R257))</f>
        <v/>
      </c>
      <c r="I257" s="9">
        <f>IF($N257&lt;&gt;1,"",IF($D257="Salida",-ABS($E257),IF($D257="Entrada",ABS($E257),$E257)))</f>
        <v/>
      </c>
      <c r="J257" s="9">
        <f>IF($N257&lt;&gt;1,"",$Q257+$I257)</f>
        <v/>
      </c>
      <c r="K257" s="10">
        <f>IF($N257&lt;&gt;1,"",IF($I257&gt;0,IF($Q257&gt;0,($Q257*$R257+$I257*$H257)/($Q257+$I257),$H257),$R257))</f>
        <v/>
      </c>
      <c r="L257" s="10">
        <f>IF($N257&lt;&gt;1,"",ROUND($J257*$K257,2))</f>
        <v/>
      </c>
      <c r="N257" s="17">
        <f>IF(AND($B257&lt;&gt;"",ISNUMBER($E257),$D257&lt;&gt;""),1,0)</f>
        <v/>
      </c>
      <c r="O257" s="17">
        <f>IF($N257=1,COUNTIFS($B$2:$B257,$B257,$N$2:$N257,1),"")</f>
        <v/>
      </c>
      <c r="P257" s="17">
        <f>IF($N257=1,$B257&amp;"|"&amp;$O257,"")</f>
        <v/>
      </c>
      <c r="Q257" s="17">
        <f>IF($N257&lt;&gt;1,"",IF($O257=1,N(IFERROR(INDEX('Catálogo'!$F$2:$F$500,MATCH($B257,'Catálogo'!$A$2:$A$500,0)),0)),INDEX($J$1:$J$256,MATCH($B257&amp;"|"&amp;($O257-1),$P$1:$P$256,0))))</f>
        <v/>
      </c>
      <c r="R257" s="17">
        <f>IF($N257&lt;&gt;1,"",IF($O257=1,N(IFERROR(INDEX('Catálogo'!$E$2:$E$500,MATCH($B257,'Catálogo'!$A$2:$A$500,0)),0)),INDEX($K$1:$K$256,MATCH($B257&amp;"|"&amp;($O257-1),$P$1:$P$256,0))))</f>
        <v/>
      </c>
    </row>
    <row r="258" ht="18" customHeight="1">
      <c r="A258" s="18" t="n"/>
      <c r="B258" s="6" t="n"/>
      <c r="C258" s="19">
        <f>IF($B258="","",IFERROR(INDEX('Catálogo'!$B$2:$B$500,MATCH($B258,'Catálogo'!$A$2:$A$500,0)),"Clave no encontrada"))</f>
        <v/>
      </c>
      <c r="D258" s="6" t="n"/>
      <c r="E258" s="8" t="n"/>
      <c r="F258" s="7" t="n"/>
      <c r="G258" s="6" t="n"/>
      <c r="H258" s="10">
        <f>IF($N258&lt;&gt;1,"",IF(AND($I258&gt;0,ISNUMBER($F258)),$F258,$R258))</f>
        <v/>
      </c>
      <c r="I258" s="9">
        <f>IF($N258&lt;&gt;1,"",IF($D258="Salida",-ABS($E258),IF($D258="Entrada",ABS($E258),$E258)))</f>
        <v/>
      </c>
      <c r="J258" s="9">
        <f>IF($N258&lt;&gt;1,"",$Q258+$I258)</f>
        <v/>
      </c>
      <c r="K258" s="10">
        <f>IF($N258&lt;&gt;1,"",IF($I258&gt;0,IF($Q258&gt;0,($Q258*$R258+$I258*$H258)/($Q258+$I258),$H258),$R258))</f>
        <v/>
      </c>
      <c r="L258" s="10">
        <f>IF($N258&lt;&gt;1,"",ROUND($J258*$K258,2))</f>
        <v/>
      </c>
      <c r="N258" s="17">
        <f>IF(AND($B258&lt;&gt;"",ISNUMBER($E258),$D258&lt;&gt;""),1,0)</f>
        <v/>
      </c>
      <c r="O258" s="17">
        <f>IF($N258=1,COUNTIFS($B$2:$B258,$B258,$N$2:$N258,1),"")</f>
        <v/>
      </c>
      <c r="P258" s="17">
        <f>IF($N258=1,$B258&amp;"|"&amp;$O258,"")</f>
        <v/>
      </c>
      <c r="Q258" s="17">
        <f>IF($N258&lt;&gt;1,"",IF($O258=1,N(IFERROR(INDEX('Catálogo'!$F$2:$F$500,MATCH($B258,'Catálogo'!$A$2:$A$500,0)),0)),INDEX($J$1:$J$257,MATCH($B258&amp;"|"&amp;($O258-1),$P$1:$P$257,0))))</f>
        <v/>
      </c>
      <c r="R258" s="17">
        <f>IF($N258&lt;&gt;1,"",IF($O258=1,N(IFERROR(INDEX('Catálogo'!$E$2:$E$500,MATCH($B258,'Catálogo'!$A$2:$A$500,0)),0)),INDEX($K$1:$K$257,MATCH($B258&amp;"|"&amp;($O258-1),$P$1:$P$257,0))))</f>
        <v/>
      </c>
    </row>
    <row r="259" ht="18" customHeight="1">
      <c r="A259" s="18" t="n"/>
      <c r="B259" s="6" t="n"/>
      <c r="C259" s="19">
        <f>IF($B259="","",IFERROR(INDEX('Catálogo'!$B$2:$B$500,MATCH($B259,'Catálogo'!$A$2:$A$500,0)),"Clave no encontrada"))</f>
        <v/>
      </c>
      <c r="D259" s="6" t="n"/>
      <c r="E259" s="8" t="n"/>
      <c r="F259" s="7" t="n"/>
      <c r="G259" s="6" t="n"/>
      <c r="H259" s="10">
        <f>IF($N259&lt;&gt;1,"",IF(AND($I259&gt;0,ISNUMBER($F259)),$F259,$R259))</f>
        <v/>
      </c>
      <c r="I259" s="9">
        <f>IF($N259&lt;&gt;1,"",IF($D259="Salida",-ABS($E259),IF($D259="Entrada",ABS($E259),$E259)))</f>
        <v/>
      </c>
      <c r="J259" s="9">
        <f>IF($N259&lt;&gt;1,"",$Q259+$I259)</f>
        <v/>
      </c>
      <c r="K259" s="10">
        <f>IF($N259&lt;&gt;1,"",IF($I259&gt;0,IF($Q259&gt;0,($Q259*$R259+$I259*$H259)/($Q259+$I259),$H259),$R259))</f>
        <v/>
      </c>
      <c r="L259" s="10">
        <f>IF($N259&lt;&gt;1,"",ROUND($J259*$K259,2))</f>
        <v/>
      </c>
      <c r="N259" s="17">
        <f>IF(AND($B259&lt;&gt;"",ISNUMBER($E259),$D259&lt;&gt;""),1,0)</f>
        <v/>
      </c>
      <c r="O259" s="17">
        <f>IF($N259=1,COUNTIFS($B$2:$B259,$B259,$N$2:$N259,1),"")</f>
        <v/>
      </c>
      <c r="P259" s="17">
        <f>IF($N259=1,$B259&amp;"|"&amp;$O259,"")</f>
        <v/>
      </c>
      <c r="Q259" s="17">
        <f>IF($N259&lt;&gt;1,"",IF($O259=1,N(IFERROR(INDEX('Catálogo'!$F$2:$F$500,MATCH($B259,'Catálogo'!$A$2:$A$500,0)),0)),INDEX($J$1:$J$258,MATCH($B259&amp;"|"&amp;($O259-1),$P$1:$P$258,0))))</f>
        <v/>
      </c>
      <c r="R259" s="17">
        <f>IF($N259&lt;&gt;1,"",IF($O259=1,N(IFERROR(INDEX('Catálogo'!$E$2:$E$500,MATCH($B259,'Catálogo'!$A$2:$A$500,0)),0)),INDEX($K$1:$K$258,MATCH($B259&amp;"|"&amp;($O259-1),$P$1:$P$258,0))))</f>
        <v/>
      </c>
    </row>
    <row r="260" ht="18" customHeight="1">
      <c r="A260" s="18" t="n"/>
      <c r="B260" s="6" t="n"/>
      <c r="C260" s="19">
        <f>IF($B260="","",IFERROR(INDEX('Catálogo'!$B$2:$B$500,MATCH($B260,'Catálogo'!$A$2:$A$500,0)),"Clave no encontrada"))</f>
        <v/>
      </c>
      <c r="D260" s="6" t="n"/>
      <c r="E260" s="8" t="n"/>
      <c r="F260" s="7" t="n"/>
      <c r="G260" s="6" t="n"/>
      <c r="H260" s="10">
        <f>IF($N260&lt;&gt;1,"",IF(AND($I260&gt;0,ISNUMBER($F260)),$F260,$R260))</f>
        <v/>
      </c>
      <c r="I260" s="9">
        <f>IF($N260&lt;&gt;1,"",IF($D260="Salida",-ABS($E260),IF($D260="Entrada",ABS($E260),$E260)))</f>
        <v/>
      </c>
      <c r="J260" s="9">
        <f>IF($N260&lt;&gt;1,"",$Q260+$I260)</f>
        <v/>
      </c>
      <c r="K260" s="10">
        <f>IF($N260&lt;&gt;1,"",IF($I260&gt;0,IF($Q260&gt;0,($Q260*$R260+$I260*$H260)/($Q260+$I260),$H260),$R260))</f>
        <v/>
      </c>
      <c r="L260" s="10">
        <f>IF($N260&lt;&gt;1,"",ROUND($J260*$K260,2))</f>
        <v/>
      </c>
      <c r="N260" s="17">
        <f>IF(AND($B260&lt;&gt;"",ISNUMBER($E260),$D260&lt;&gt;""),1,0)</f>
        <v/>
      </c>
      <c r="O260" s="17">
        <f>IF($N260=1,COUNTIFS($B$2:$B260,$B260,$N$2:$N260,1),"")</f>
        <v/>
      </c>
      <c r="P260" s="17">
        <f>IF($N260=1,$B260&amp;"|"&amp;$O260,"")</f>
        <v/>
      </c>
      <c r="Q260" s="17">
        <f>IF($N260&lt;&gt;1,"",IF($O260=1,N(IFERROR(INDEX('Catálogo'!$F$2:$F$500,MATCH($B260,'Catálogo'!$A$2:$A$500,0)),0)),INDEX($J$1:$J$259,MATCH($B260&amp;"|"&amp;($O260-1),$P$1:$P$259,0))))</f>
        <v/>
      </c>
      <c r="R260" s="17">
        <f>IF($N260&lt;&gt;1,"",IF($O260=1,N(IFERROR(INDEX('Catálogo'!$E$2:$E$500,MATCH($B260,'Catálogo'!$A$2:$A$500,0)),0)),INDEX($K$1:$K$259,MATCH($B260&amp;"|"&amp;($O260-1),$P$1:$P$259,0))))</f>
        <v/>
      </c>
    </row>
    <row r="261" ht="18" customHeight="1">
      <c r="A261" s="18" t="n"/>
      <c r="B261" s="6" t="n"/>
      <c r="C261" s="19">
        <f>IF($B261="","",IFERROR(INDEX('Catálogo'!$B$2:$B$500,MATCH($B261,'Catálogo'!$A$2:$A$500,0)),"Clave no encontrada"))</f>
        <v/>
      </c>
      <c r="D261" s="6" t="n"/>
      <c r="E261" s="8" t="n"/>
      <c r="F261" s="7" t="n"/>
      <c r="G261" s="6" t="n"/>
      <c r="H261" s="10">
        <f>IF($N261&lt;&gt;1,"",IF(AND($I261&gt;0,ISNUMBER($F261)),$F261,$R261))</f>
        <v/>
      </c>
      <c r="I261" s="9">
        <f>IF($N261&lt;&gt;1,"",IF($D261="Salida",-ABS($E261),IF($D261="Entrada",ABS($E261),$E261)))</f>
        <v/>
      </c>
      <c r="J261" s="9">
        <f>IF($N261&lt;&gt;1,"",$Q261+$I261)</f>
        <v/>
      </c>
      <c r="K261" s="10">
        <f>IF($N261&lt;&gt;1,"",IF($I261&gt;0,IF($Q261&gt;0,($Q261*$R261+$I261*$H261)/($Q261+$I261),$H261),$R261))</f>
        <v/>
      </c>
      <c r="L261" s="10">
        <f>IF($N261&lt;&gt;1,"",ROUND($J261*$K261,2))</f>
        <v/>
      </c>
      <c r="N261" s="17">
        <f>IF(AND($B261&lt;&gt;"",ISNUMBER($E261),$D261&lt;&gt;""),1,0)</f>
        <v/>
      </c>
      <c r="O261" s="17">
        <f>IF($N261=1,COUNTIFS($B$2:$B261,$B261,$N$2:$N261,1),"")</f>
        <v/>
      </c>
      <c r="P261" s="17">
        <f>IF($N261=1,$B261&amp;"|"&amp;$O261,"")</f>
        <v/>
      </c>
      <c r="Q261" s="17">
        <f>IF($N261&lt;&gt;1,"",IF($O261=1,N(IFERROR(INDEX('Catálogo'!$F$2:$F$500,MATCH($B261,'Catálogo'!$A$2:$A$500,0)),0)),INDEX($J$1:$J$260,MATCH($B261&amp;"|"&amp;($O261-1),$P$1:$P$260,0))))</f>
        <v/>
      </c>
      <c r="R261" s="17">
        <f>IF($N261&lt;&gt;1,"",IF($O261=1,N(IFERROR(INDEX('Catálogo'!$E$2:$E$500,MATCH($B261,'Catálogo'!$A$2:$A$500,0)),0)),INDEX($K$1:$K$260,MATCH($B261&amp;"|"&amp;($O261-1),$P$1:$P$260,0))))</f>
        <v/>
      </c>
    </row>
    <row r="262" ht="18" customHeight="1">
      <c r="A262" s="18" t="n"/>
      <c r="B262" s="6" t="n"/>
      <c r="C262" s="19">
        <f>IF($B262="","",IFERROR(INDEX('Catálogo'!$B$2:$B$500,MATCH($B262,'Catálogo'!$A$2:$A$500,0)),"Clave no encontrada"))</f>
        <v/>
      </c>
      <c r="D262" s="6" t="n"/>
      <c r="E262" s="8" t="n"/>
      <c r="F262" s="7" t="n"/>
      <c r="G262" s="6" t="n"/>
      <c r="H262" s="10">
        <f>IF($N262&lt;&gt;1,"",IF(AND($I262&gt;0,ISNUMBER($F262)),$F262,$R262))</f>
        <v/>
      </c>
      <c r="I262" s="9">
        <f>IF($N262&lt;&gt;1,"",IF($D262="Salida",-ABS($E262),IF($D262="Entrada",ABS($E262),$E262)))</f>
        <v/>
      </c>
      <c r="J262" s="9">
        <f>IF($N262&lt;&gt;1,"",$Q262+$I262)</f>
        <v/>
      </c>
      <c r="K262" s="10">
        <f>IF($N262&lt;&gt;1,"",IF($I262&gt;0,IF($Q262&gt;0,($Q262*$R262+$I262*$H262)/($Q262+$I262),$H262),$R262))</f>
        <v/>
      </c>
      <c r="L262" s="10">
        <f>IF($N262&lt;&gt;1,"",ROUND($J262*$K262,2))</f>
        <v/>
      </c>
      <c r="N262" s="17">
        <f>IF(AND($B262&lt;&gt;"",ISNUMBER($E262),$D262&lt;&gt;""),1,0)</f>
        <v/>
      </c>
      <c r="O262" s="17">
        <f>IF($N262=1,COUNTIFS($B$2:$B262,$B262,$N$2:$N262,1),"")</f>
        <v/>
      </c>
      <c r="P262" s="17">
        <f>IF($N262=1,$B262&amp;"|"&amp;$O262,"")</f>
        <v/>
      </c>
      <c r="Q262" s="17">
        <f>IF($N262&lt;&gt;1,"",IF($O262=1,N(IFERROR(INDEX('Catálogo'!$F$2:$F$500,MATCH($B262,'Catálogo'!$A$2:$A$500,0)),0)),INDEX($J$1:$J$261,MATCH($B262&amp;"|"&amp;($O262-1),$P$1:$P$261,0))))</f>
        <v/>
      </c>
      <c r="R262" s="17">
        <f>IF($N262&lt;&gt;1,"",IF($O262=1,N(IFERROR(INDEX('Catálogo'!$E$2:$E$500,MATCH($B262,'Catálogo'!$A$2:$A$500,0)),0)),INDEX($K$1:$K$261,MATCH($B262&amp;"|"&amp;($O262-1),$P$1:$P$261,0))))</f>
        <v/>
      </c>
    </row>
    <row r="263" ht="18" customHeight="1">
      <c r="A263" s="18" t="n"/>
      <c r="B263" s="6" t="n"/>
      <c r="C263" s="19">
        <f>IF($B263="","",IFERROR(INDEX('Catálogo'!$B$2:$B$500,MATCH($B263,'Catálogo'!$A$2:$A$500,0)),"Clave no encontrada"))</f>
        <v/>
      </c>
      <c r="D263" s="6" t="n"/>
      <c r="E263" s="8" t="n"/>
      <c r="F263" s="7" t="n"/>
      <c r="G263" s="6" t="n"/>
      <c r="H263" s="10">
        <f>IF($N263&lt;&gt;1,"",IF(AND($I263&gt;0,ISNUMBER($F263)),$F263,$R263))</f>
        <v/>
      </c>
      <c r="I263" s="9">
        <f>IF($N263&lt;&gt;1,"",IF($D263="Salida",-ABS($E263),IF($D263="Entrada",ABS($E263),$E263)))</f>
        <v/>
      </c>
      <c r="J263" s="9">
        <f>IF($N263&lt;&gt;1,"",$Q263+$I263)</f>
        <v/>
      </c>
      <c r="K263" s="10">
        <f>IF($N263&lt;&gt;1,"",IF($I263&gt;0,IF($Q263&gt;0,($Q263*$R263+$I263*$H263)/($Q263+$I263),$H263),$R263))</f>
        <v/>
      </c>
      <c r="L263" s="10">
        <f>IF($N263&lt;&gt;1,"",ROUND($J263*$K263,2))</f>
        <v/>
      </c>
      <c r="N263" s="17">
        <f>IF(AND($B263&lt;&gt;"",ISNUMBER($E263),$D263&lt;&gt;""),1,0)</f>
        <v/>
      </c>
      <c r="O263" s="17">
        <f>IF($N263=1,COUNTIFS($B$2:$B263,$B263,$N$2:$N263,1),"")</f>
        <v/>
      </c>
      <c r="P263" s="17">
        <f>IF($N263=1,$B263&amp;"|"&amp;$O263,"")</f>
        <v/>
      </c>
      <c r="Q263" s="17">
        <f>IF($N263&lt;&gt;1,"",IF($O263=1,N(IFERROR(INDEX('Catálogo'!$F$2:$F$500,MATCH($B263,'Catálogo'!$A$2:$A$500,0)),0)),INDEX($J$1:$J$262,MATCH($B263&amp;"|"&amp;($O263-1),$P$1:$P$262,0))))</f>
        <v/>
      </c>
      <c r="R263" s="17">
        <f>IF($N263&lt;&gt;1,"",IF($O263=1,N(IFERROR(INDEX('Catálogo'!$E$2:$E$500,MATCH($B263,'Catálogo'!$A$2:$A$500,0)),0)),INDEX($K$1:$K$262,MATCH($B263&amp;"|"&amp;($O263-1),$P$1:$P$262,0))))</f>
        <v/>
      </c>
    </row>
    <row r="264" ht="18" customHeight="1">
      <c r="A264" s="18" t="n"/>
      <c r="B264" s="6" t="n"/>
      <c r="C264" s="19">
        <f>IF($B264="","",IFERROR(INDEX('Catálogo'!$B$2:$B$500,MATCH($B264,'Catálogo'!$A$2:$A$500,0)),"Clave no encontrada"))</f>
        <v/>
      </c>
      <c r="D264" s="6" t="n"/>
      <c r="E264" s="8" t="n"/>
      <c r="F264" s="7" t="n"/>
      <c r="G264" s="6" t="n"/>
      <c r="H264" s="10">
        <f>IF($N264&lt;&gt;1,"",IF(AND($I264&gt;0,ISNUMBER($F264)),$F264,$R264))</f>
        <v/>
      </c>
      <c r="I264" s="9">
        <f>IF($N264&lt;&gt;1,"",IF($D264="Salida",-ABS($E264),IF($D264="Entrada",ABS($E264),$E264)))</f>
        <v/>
      </c>
      <c r="J264" s="9">
        <f>IF($N264&lt;&gt;1,"",$Q264+$I264)</f>
        <v/>
      </c>
      <c r="K264" s="10">
        <f>IF($N264&lt;&gt;1,"",IF($I264&gt;0,IF($Q264&gt;0,($Q264*$R264+$I264*$H264)/($Q264+$I264),$H264),$R264))</f>
        <v/>
      </c>
      <c r="L264" s="10">
        <f>IF($N264&lt;&gt;1,"",ROUND($J264*$K264,2))</f>
        <v/>
      </c>
      <c r="N264" s="17">
        <f>IF(AND($B264&lt;&gt;"",ISNUMBER($E264),$D264&lt;&gt;""),1,0)</f>
        <v/>
      </c>
      <c r="O264" s="17">
        <f>IF($N264=1,COUNTIFS($B$2:$B264,$B264,$N$2:$N264,1),"")</f>
        <v/>
      </c>
      <c r="P264" s="17">
        <f>IF($N264=1,$B264&amp;"|"&amp;$O264,"")</f>
        <v/>
      </c>
      <c r="Q264" s="17">
        <f>IF($N264&lt;&gt;1,"",IF($O264=1,N(IFERROR(INDEX('Catálogo'!$F$2:$F$500,MATCH($B264,'Catálogo'!$A$2:$A$500,0)),0)),INDEX($J$1:$J$263,MATCH($B264&amp;"|"&amp;($O264-1),$P$1:$P$263,0))))</f>
        <v/>
      </c>
      <c r="R264" s="17">
        <f>IF($N264&lt;&gt;1,"",IF($O264=1,N(IFERROR(INDEX('Catálogo'!$E$2:$E$500,MATCH($B264,'Catálogo'!$A$2:$A$500,0)),0)),INDEX($K$1:$K$263,MATCH($B264&amp;"|"&amp;($O264-1),$P$1:$P$263,0))))</f>
        <v/>
      </c>
    </row>
    <row r="265" ht="18" customHeight="1">
      <c r="A265" s="18" t="n"/>
      <c r="B265" s="6" t="n"/>
      <c r="C265" s="19">
        <f>IF($B265="","",IFERROR(INDEX('Catálogo'!$B$2:$B$500,MATCH($B265,'Catálogo'!$A$2:$A$500,0)),"Clave no encontrada"))</f>
        <v/>
      </c>
      <c r="D265" s="6" t="n"/>
      <c r="E265" s="8" t="n"/>
      <c r="F265" s="7" t="n"/>
      <c r="G265" s="6" t="n"/>
      <c r="H265" s="10">
        <f>IF($N265&lt;&gt;1,"",IF(AND($I265&gt;0,ISNUMBER($F265)),$F265,$R265))</f>
        <v/>
      </c>
      <c r="I265" s="9">
        <f>IF($N265&lt;&gt;1,"",IF($D265="Salida",-ABS($E265),IF($D265="Entrada",ABS($E265),$E265)))</f>
        <v/>
      </c>
      <c r="J265" s="9">
        <f>IF($N265&lt;&gt;1,"",$Q265+$I265)</f>
        <v/>
      </c>
      <c r="K265" s="10">
        <f>IF($N265&lt;&gt;1,"",IF($I265&gt;0,IF($Q265&gt;0,($Q265*$R265+$I265*$H265)/($Q265+$I265),$H265),$R265))</f>
        <v/>
      </c>
      <c r="L265" s="10">
        <f>IF($N265&lt;&gt;1,"",ROUND($J265*$K265,2))</f>
        <v/>
      </c>
      <c r="N265" s="17">
        <f>IF(AND($B265&lt;&gt;"",ISNUMBER($E265),$D265&lt;&gt;""),1,0)</f>
        <v/>
      </c>
      <c r="O265" s="17">
        <f>IF($N265=1,COUNTIFS($B$2:$B265,$B265,$N$2:$N265,1),"")</f>
        <v/>
      </c>
      <c r="P265" s="17">
        <f>IF($N265=1,$B265&amp;"|"&amp;$O265,"")</f>
        <v/>
      </c>
      <c r="Q265" s="17">
        <f>IF($N265&lt;&gt;1,"",IF($O265=1,N(IFERROR(INDEX('Catálogo'!$F$2:$F$500,MATCH($B265,'Catálogo'!$A$2:$A$500,0)),0)),INDEX($J$1:$J$264,MATCH($B265&amp;"|"&amp;($O265-1),$P$1:$P$264,0))))</f>
        <v/>
      </c>
      <c r="R265" s="17">
        <f>IF($N265&lt;&gt;1,"",IF($O265=1,N(IFERROR(INDEX('Catálogo'!$E$2:$E$500,MATCH($B265,'Catálogo'!$A$2:$A$500,0)),0)),INDEX($K$1:$K$264,MATCH($B265&amp;"|"&amp;($O265-1),$P$1:$P$264,0))))</f>
        <v/>
      </c>
    </row>
    <row r="266" ht="18" customHeight="1">
      <c r="A266" s="18" t="n"/>
      <c r="B266" s="6" t="n"/>
      <c r="C266" s="19">
        <f>IF($B266="","",IFERROR(INDEX('Catálogo'!$B$2:$B$500,MATCH($B266,'Catálogo'!$A$2:$A$500,0)),"Clave no encontrada"))</f>
        <v/>
      </c>
      <c r="D266" s="6" t="n"/>
      <c r="E266" s="8" t="n"/>
      <c r="F266" s="7" t="n"/>
      <c r="G266" s="6" t="n"/>
      <c r="H266" s="10">
        <f>IF($N266&lt;&gt;1,"",IF(AND($I266&gt;0,ISNUMBER($F266)),$F266,$R266))</f>
        <v/>
      </c>
      <c r="I266" s="9">
        <f>IF($N266&lt;&gt;1,"",IF($D266="Salida",-ABS($E266),IF($D266="Entrada",ABS($E266),$E266)))</f>
        <v/>
      </c>
      <c r="J266" s="9">
        <f>IF($N266&lt;&gt;1,"",$Q266+$I266)</f>
        <v/>
      </c>
      <c r="K266" s="10">
        <f>IF($N266&lt;&gt;1,"",IF($I266&gt;0,IF($Q266&gt;0,($Q266*$R266+$I266*$H266)/($Q266+$I266),$H266),$R266))</f>
        <v/>
      </c>
      <c r="L266" s="10">
        <f>IF($N266&lt;&gt;1,"",ROUND($J266*$K266,2))</f>
        <v/>
      </c>
      <c r="N266" s="17">
        <f>IF(AND($B266&lt;&gt;"",ISNUMBER($E266),$D266&lt;&gt;""),1,0)</f>
        <v/>
      </c>
      <c r="O266" s="17">
        <f>IF($N266=1,COUNTIFS($B$2:$B266,$B266,$N$2:$N266,1),"")</f>
        <v/>
      </c>
      <c r="P266" s="17">
        <f>IF($N266=1,$B266&amp;"|"&amp;$O266,"")</f>
        <v/>
      </c>
      <c r="Q266" s="17">
        <f>IF($N266&lt;&gt;1,"",IF($O266=1,N(IFERROR(INDEX('Catálogo'!$F$2:$F$500,MATCH($B266,'Catálogo'!$A$2:$A$500,0)),0)),INDEX($J$1:$J$265,MATCH($B266&amp;"|"&amp;($O266-1),$P$1:$P$265,0))))</f>
        <v/>
      </c>
      <c r="R266" s="17">
        <f>IF($N266&lt;&gt;1,"",IF($O266=1,N(IFERROR(INDEX('Catálogo'!$E$2:$E$500,MATCH($B266,'Catálogo'!$A$2:$A$500,0)),0)),INDEX($K$1:$K$265,MATCH($B266&amp;"|"&amp;($O266-1),$P$1:$P$265,0))))</f>
        <v/>
      </c>
    </row>
    <row r="267" ht="18" customHeight="1">
      <c r="A267" s="18" t="n"/>
      <c r="B267" s="6" t="n"/>
      <c r="C267" s="19">
        <f>IF($B267="","",IFERROR(INDEX('Catálogo'!$B$2:$B$500,MATCH($B267,'Catálogo'!$A$2:$A$500,0)),"Clave no encontrada"))</f>
        <v/>
      </c>
      <c r="D267" s="6" t="n"/>
      <c r="E267" s="8" t="n"/>
      <c r="F267" s="7" t="n"/>
      <c r="G267" s="6" t="n"/>
      <c r="H267" s="10">
        <f>IF($N267&lt;&gt;1,"",IF(AND($I267&gt;0,ISNUMBER($F267)),$F267,$R267))</f>
        <v/>
      </c>
      <c r="I267" s="9">
        <f>IF($N267&lt;&gt;1,"",IF($D267="Salida",-ABS($E267),IF($D267="Entrada",ABS($E267),$E267)))</f>
        <v/>
      </c>
      <c r="J267" s="9">
        <f>IF($N267&lt;&gt;1,"",$Q267+$I267)</f>
        <v/>
      </c>
      <c r="K267" s="10">
        <f>IF($N267&lt;&gt;1,"",IF($I267&gt;0,IF($Q267&gt;0,($Q267*$R267+$I267*$H267)/($Q267+$I267),$H267),$R267))</f>
        <v/>
      </c>
      <c r="L267" s="10">
        <f>IF($N267&lt;&gt;1,"",ROUND($J267*$K267,2))</f>
        <v/>
      </c>
      <c r="N267" s="17">
        <f>IF(AND($B267&lt;&gt;"",ISNUMBER($E267),$D267&lt;&gt;""),1,0)</f>
        <v/>
      </c>
      <c r="O267" s="17">
        <f>IF($N267=1,COUNTIFS($B$2:$B267,$B267,$N$2:$N267,1),"")</f>
        <v/>
      </c>
      <c r="P267" s="17">
        <f>IF($N267=1,$B267&amp;"|"&amp;$O267,"")</f>
        <v/>
      </c>
      <c r="Q267" s="17">
        <f>IF($N267&lt;&gt;1,"",IF($O267=1,N(IFERROR(INDEX('Catálogo'!$F$2:$F$500,MATCH($B267,'Catálogo'!$A$2:$A$500,0)),0)),INDEX($J$1:$J$266,MATCH($B267&amp;"|"&amp;($O267-1),$P$1:$P$266,0))))</f>
        <v/>
      </c>
      <c r="R267" s="17">
        <f>IF($N267&lt;&gt;1,"",IF($O267=1,N(IFERROR(INDEX('Catálogo'!$E$2:$E$500,MATCH($B267,'Catálogo'!$A$2:$A$500,0)),0)),INDEX($K$1:$K$266,MATCH($B267&amp;"|"&amp;($O267-1),$P$1:$P$266,0))))</f>
        <v/>
      </c>
    </row>
    <row r="268" ht="18" customHeight="1">
      <c r="A268" s="18" t="n"/>
      <c r="B268" s="6" t="n"/>
      <c r="C268" s="19">
        <f>IF($B268="","",IFERROR(INDEX('Catálogo'!$B$2:$B$500,MATCH($B268,'Catálogo'!$A$2:$A$500,0)),"Clave no encontrada"))</f>
        <v/>
      </c>
      <c r="D268" s="6" t="n"/>
      <c r="E268" s="8" t="n"/>
      <c r="F268" s="7" t="n"/>
      <c r="G268" s="6" t="n"/>
      <c r="H268" s="10">
        <f>IF($N268&lt;&gt;1,"",IF(AND($I268&gt;0,ISNUMBER($F268)),$F268,$R268))</f>
        <v/>
      </c>
      <c r="I268" s="9">
        <f>IF($N268&lt;&gt;1,"",IF($D268="Salida",-ABS($E268),IF($D268="Entrada",ABS($E268),$E268)))</f>
        <v/>
      </c>
      <c r="J268" s="9">
        <f>IF($N268&lt;&gt;1,"",$Q268+$I268)</f>
        <v/>
      </c>
      <c r="K268" s="10">
        <f>IF($N268&lt;&gt;1,"",IF($I268&gt;0,IF($Q268&gt;0,($Q268*$R268+$I268*$H268)/($Q268+$I268),$H268),$R268))</f>
        <v/>
      </c>
      <c r="L268" s="10">
        <f>IF($N268&lt;&gt;1,"",ROUND($J268*$K268,2))</f>
        <v/>
      </c>
      <c r="N268" s="17">
        <f>IF(AND($B268&lt;&gt;"",ISNUMBER($E268),$D268&lt;&gt;""),1,0)</f>
        <v/>
      </c>
      <c r="O268" s="17">
        <f>IF($N268=1,COUNTIFS($B$2:$B268,$B268,$N$2:$N268,1),"")</f>
        <v/>
      </c>
      <c r="P268" s="17">
        <f>IF($N268=1,$B268&amp;"|"&amp;$O268,"")</f>
        <v/>
      </c>
      <c r="Q268" s="17">
        <f>IF($N268&lt;&gt;1,"",IF($O268=1,N(IFERROR(INDEX('Catálogo'!$F$2:$F$500,MATCH($B268,'Catálogo'!$A$2:$A$500,0)),0)),INDEX($J$1:$J$267,MATCH($B268&amp;"|"&amp;($O268-1),$P$1:$P$267,0))))</f>
        <v/>
      </c>
      <c r="R268" s="17">
        <f>IF($N268&lt;&gt;1,"",IF($O268=1,N(IFERROR(INDEX('Catálogo'!$E$2:$E$500,MATCH($B268,'Catálogo'!$A$2:$A$500,0)),0)),INDEX($K$1:$K$267,MATCH($B268&amp;"|"&amp;($O268-1),$P$1:$P$267,0))))</f>
        <v/>
      </c>
    </row>
    <row r="269" ht="18" customHeight="1">
      <c r="A269" s="18" t="n"/>
      <c r="B269" s="6" t="n"/>
      <c r="C269" s="19">
        <f>IF($B269="","",IFERROR(INDEX('Catálogo'!$B$2:$B$500,MATCH($B269,'Catálogo'!$A$2:$A$500,0)),"Clave no encontrada"))</f>
        <v/>
      </c>
      <c r="D269" s="6" t="n"/>
      <c r="E269" s="8" t="n"/>
      <c r="F269" s="7" t="n"/>
      <c r="G269" s="6" t="n"/>
      <c r="H269" s="10">
        <f>IF($N269&lt;&gt;1,"",IF(AND($I269&gt;0,ISNUMBER($F269)),$F269,$R269))</f>
        <v/>
      </c>
      <c r="I269" s="9">
        <f>IF($N269&lt;&gt;1,"",IF($D269="Salida",-ABS($E269),IF($D269="Entrada",ABS($E269),$E269)))</f>
        <v/>
      </c>
      <c r="J269" s="9">
        <f>IF($N269&lt;&gt;1,"",$Q269+$I269)</f>
        <v/>
      </c>
      <c r="K269" s="10">
        <f>IF($N269&lt;&gt;1,"",IF($I269&gt;0,IF($Q269&gt;0,($Q269*$R269+$I269*$H269)/($Q269+$I269),$H269),$R269))</f>
        <v/>
      </c>
      <c r="L269" s="10">
        <f>IF($N269&lt;&gt;1,"",ROUND($J269*$K269,2))</f>
        <v/>
      </c>
      <c r="N269" s="17">
        <f>IF(AND($B269&lt;&gt;"",ISNUMBER($E269),$D269&lt;&gt;""),1,0)</f>
        <v/>
      </c>
      <c r="O269" s="17">
        <f>IF($N269=1,COUNTIFS($B$2:$B269,$B269,$N$2:$N269,1),"")</f>
        <v/>
      </c>
      <c r="P269" s="17">
        <f>IF($N269=1,$B269&amp;"|"&amp;$O269,"")</f>
        <v/>
      </c>
      <c r="Q269" s="17">
        <f>IF($N269&lt;&gt;1,"",IF($O269=1,N(IFERROR(INDEX('Catálogo'!$F$2:$F$500,MATCH($B269,'Catálogo'!$A$2:$A$500,0)),0)),INDEX($J$1:$J$268,MATCH($B269&amp;"|"&amp;($O269-1),$P$1:$P$268,0))))</f>
        <v/>
      </c>
      <c r="R269" s="17">
        <f>IF($N269&lt;&gt;1,"",IF($O269=1,N(IFERROR(INDEX('Catálogo'!$E$2:$E$500,MATCH($B269,'Catálogo'!$A$2:$A$500,0)),0)),INDEX($K$1:$K$268,MATCH($B269&amp;"|"&amp;($O269-1),$P$1:$P$268,0))))</f>
        <v/>
      </c>
    </row>
    <row r="270" ht="18" customHeight="1">
      <c r="A270" s="18" t="n"/>
      <c r="B270" s="6" t="n"/>
      <c r="C270" s="19">
        <f>IF($B270="","",IFERROR(INDEX('Catálogo'!$B$2:$B$500,MATCH($B270,'Catálogo'!$A$2:$A$500,0)),"Clave no encontrada"))</f>
        <v/>
      </c>
      <c r="D270" s="6" t="n"/>
      <c r="E270" s="8" t="n"/>
      <c r="F270" s="7" t="n"/>
      <c r="G270" s="6" t="n"/>
      <c r="H270" s="10">
        <f>IF($N270&lt;&gt;1,"",IF(AND($I270&gt;0,ISNUMBER($F270)),$F270,$R270))</f>
        <v/>
      </c>
      <c r="I270" s="9">
        <f>IF($N270&lt;&gt;1,"",IF($D270="Salida",-ABS($E270),IF($D270="Entrada",ABS($E270),$E270)))</f>
        <v/>
      </c>
      <c r="J270" s="9">
        <f>IF($N270&lt;&gt;1,"",$Q270+$I270)</f>
        <v/>
      </c>
      <c r="K270" s="10">
        <f>IF($N270&lt;&gt;1,"",IF($I270&gt;0,IF($Q270&gt;0,($Q270*$R270+$I270*$H270)/($Q270+$I270),$H270),$R270))</f>
        <v/>
      </c>
      <c r="L270" s="10">
        <f>IF($N270&lt;&gt;1,"",ROUND($J270*$K270,2))</f>
        <v/>
      </c>
      <c r="N270" s="17">
        <f>IF(AND($B270&lt;&gt;"",ISNUMBER($E270),$D270&lt;&gt;""),1,0)</f>
        <v/>
      </c>
      <c r="O270" s="17">
        <f>IF($N270=1,COUNTIFS($B$2:$B270,$B270,$N$2:$N270,1),"")</f>
        <v/>
      </c>
      <c r="P270" s="17">
        <f>IF($N270=1,$B270&amp;"|"&amp;$O270,"")</f>
        <v/>
      </c>
      <c r="Q270" s="17">
        <f>IF($N270&lt;&gt;1,"",IF($O270=1,N(IFERROR(INDEX('Catálogo'!$F$2:$F$500,MATCH($B270,'Catálogo'!$A$2:$A$500,0)),0)),INDEX($J$1:$J$269,MATCH($B270&amp;"|"&amp;($O270-1),$P$1:$P$269,0))))</f>
        <v/>
      </c>
      <c r="R270" s="17">
        <f>IF($N270&lt;&gt;1,"",IF($O270=1,N(IFERROR(INDEX('Catálogo'!$E$2:$E$500,MATCH($B270,'Catálogo'!$A$2:$A$500,0)),0)),INDEX($K$1:$K$269,MATCH($B270&amp;"|"&amp;($O270-1),$P$1:$P$269,0))))</f>
        <v/>
      </c>
    </row>
    <row r="271" ht="18" customHeight="1">
      <c r="A271" s="18" t="n"/>
      <c r="B271" s="6" t="n"/>
      <c r="C271" s="19">
        <f>IF($B271="","",IFERROR(INDEX('Catálogo'!$B$2:$B$500,MATCH($B271,'Catálogo'!$A$2:$A$500,0)),"Clave no encontrada"))</f>
        <v/>
      </c>
      <c r="D271" s="6" t="n"/>
      <c r="E271" s="8" t="n"/>
      <c r="F271" s="7" t="n"/>
      <c r="G271" s="6" t="n"/>
      <c r="H271" s="10">
        <f>IF($N271&lt;&gt;1,"",IF(AND($I271&gt;0,ISNUMBER($F271)),$F271,$R271))</f>
        <v/>
      </c>
      <c r="I271" s="9">
        <f>IF($N271&lt;&gt;1,"",IF($D271="Salida",-ABS($E271),IF($D271="Entrada",ABS($E271),$E271)))</f>
        <v/>
      </c>
      <c r="J271" s="9">
        <f>IF($N271&lt;&gt;1,"",$Q271+$I271)</f>
        <v/>
      </c>
      <c r="K271" s="10">
        <f>IF($N271&lt;&gt;1,"",IF($I271&gt;0,IF($Q271&gt;0,($Q271*$R271+$I271*$H271)/($Q271+$I271),$H271),$R271))</f>
        <v/>
      </c>
      <c r="L271" s="10">
        <f>IF($N271&lt;&gt;1,"",ROUND($J271*$K271,2))</f>
        <v/>
      </c>
      <c r="N271" s="17">
        <f>IF(AND($B271&lt;&gt;"",ISNUMBER($E271),$D271&lt;&gt;""),1,0)</f>
        <v/>
      </c>
      <c r="O271" s="17">
        <f>IF($N271=1,COUNTIFS($B$2:$B271,$B271,$N$2:$N271,1),"")</f>
        <v/>
      </c>
      <c r="P271" s="17">
        <f>IF($N271=1,$B271&amp;"|"&amp;$O271,"")</f>
        <v/>
      </c>
      <c r="Q271" s="17">
        <f>IF($N271&lt;&gt;1,"",IF($O271=1,N(IFERROR(INDEX('Catálogo'!$F$2:$F$500,MATCH($B271,'Catálogo'!$A$2:$A$500,0)),0)),INDEX($J$1:$J$270,MATCH($B271&amp;"|"&amp;($O271-1),$P$1:$P$270,0))))</f>
        <v/>
      </c>
      <c r="R271" s="17">
        <f>IF($N271&lt;&gt;1,"",IF($O271=1,N(IFERROR(INDEX('Catálogo'!$E$2:$E$500,MATCH($B271,'Catálogo'!$A$2:$A$500,0)),0)),INDEX($K$1:$K$270,MATCH($B271&amp;"|"&amp;($O271-1),$P$1:$P$270,0))))</f>
        <v/>
      </c>
    </row>
    <row r="272" ht="18" customHeight="1">
      <c r="A272" s="18" t="n"/>
      <c r="B272" s="6" t="n"/>
      <c r="C272" s="19">
        <f>IF($B272="","",IFERROR(INDEX('Catálogo'!$B$2:$B$500,MATCH($B272,'Catálogo'!$A$2:$A$500,0)),"Clave no encontrada"))</f>
        <v/>
      </c>
      <c r="D272" s="6" t="n"/>
      <c r="E272" s="8" t="n"/>
      <c r="F272" s="7" t="n"/>
      <c r="G272" s="6" t="n"/>
      <c r="H272" s="10">
        <f>IF($N272&lt;&gt;1,"",IF(AND($I272&gt;0,ISNUMBER($F272)),$F272,$R272))</f>
        <v/>
      </c>
      <c r="I272" s="9">
        <f>IF($N272&lt;&gt;1,"",IF($D272="Salida",-ABS($E272),IF($D272="Entrada",ABS($E272),$E272)))</f>
        <v/>
      </c>
      <c r="J272" s="9">
        <f>IF($N272&lt;&gt;1,"",$Q272+$I272)</f>
        <v/>
      </c>
      <c r="K272" s="10">
        <f>IF($N272&lt;&gt;1,"",IF($I272&gt;0,IF($Q272&gt;0,($Q272*$R272+$I272*$H272)/($Q272+$I272),$H272),$R272))</f>
        <v/>
      </c>
      <c r="L272" s="10">
        <f>IF($N272&lt;&gt;1,"",ROUND($J272*$K272,2))</f>
        <v/>
      </c>
      <c r="N272" s="17">
        <f>IF(AND($B272&lt;&gt;"",ISNUMBER($E272),$D272&lt;&gt;""),1,0)</f>
        <v/>
      </c>
      <c r="O272" s="17">
        <f>IF($N272=1,COUNTIFS($B$2:$B272,$B272,$N$2:$N272,1),"")</f>
        <v/>
      </c>
      <c r="P272" s="17">
        <f>IF($N272=1,$B272&amp;"|"&amp;$O272,"")</f>
        <v/>
      </c>
      <c r="Q272" s="17">
        <f>IF($N272&lt;&gt;1,"",IF($O272=1,N(IFERROR(INDEX('Catálogo'!$F$2:$F$500,MATCH($B272,'Catálogo'!$A$2:$A$500,0)),0)),INDEX($J$1:$J$271,MATCH($B272&amp;"|"&amp;($O272-1),$P$1:$P$271,0))))</f>
        <v/>
      </c>
      <c r="R272" s="17">
        <f>IF($N272&lt;&gt;1,"",IF($O272=1,N(IFERROR(INDEX('Catálogo'!$E$2:$E$500,MATCH($B272,'Catálogo'!$A$2:$A$500,0)),0)),INDEX($K$1:$K$271,MATCH($B272&amp;"|"&amp;($O272-1),$P$1:$P$271,0))))</f>
        <v/>
      </c>
    </row>
    <row r="273" ht="18" customHeight="1">
      <c r="A273" s="18" t="n"/>
      <c r="B273" s="6" t="n"/>
      <c r="C273" s="19">
        <f>IF($B273="","",IFERROR(INDEX('Catálogo'!$B$2:$B$500,MATCH($B273,'Catálogo'!$A$2:$A$500,0)),"Clave no encontrada"))</f>
        <v/>
      </c>
      <c r="D273" s="6" t="n"/>
      <c r="E273" s="8" t="n"/>
      <c r="F273" s="7" t="n"/>
      <c r="G273" s="6" t="n"/>
      <c r="H273" s="10">
        <f>IF($N273&lt;&gt;1,"",IF(AND($I273&gt;0,ISNUMBER($F273)),$F273,$R273))</f>
        <v/>
      </c>
      <c r="I273" s="9">
        <f>IF($N273&lt;&gt;1,"",IF($D273="Salida",-ABS($E273),IF($D273="Entrada",ABS($E273),$E273)))</f>
        <v/>
      </c>
      <c r="J273" s="9">
        <f>IF($N273&lt;&gt;1,"",$Q273+$I273)</f>
        <v/>
      </c>
      <c r="K273" s="10">
        <f>IF($N273&lt;&gt;1,"",IF($I273&gt;0,IF($Q273&gt;0,($Q273*$R273+$I273*$H273)/($Q273+$I273),$H273),$R273))</f>
        <v/>
      </c>
      <c r="L273" s="10">
        <f>IF($N273&lt;&gt;1,"",ROUND($J273*$K273,2))</f>
        <v/>
      </c>
      <c r="N273" s="17">
        <f>IF(AND($B273&lt;&gt;"",ISNUMBER($E273),$D273&lt;&gt;""),1,0)</f>
        <v/>
      </c>
      <c r="O273" s="17">
        <f>IF($N273=1,COUNTIFS($B$2:$B273,$B273,$N$2:$N273,1),"")</f>
        <v/>
      </c>
      <c r="P273" s="17">
        <f>IF($N273=1,$B273&amp;"|"&amp;$O273,"")</f>
        <v/>
      </c>
      <c r="Q273" s="17">
        <f>IF($N273&lt;&gt;1,"",IF($O273=1,N(IFERROR(INDEX('Catálogo'!$F$2:$F$500,MATCH($B273,'Catálogo'!$A$2:$A$500,0)),0)),INDEX($J$1:$J$272,MATCH($B273&amp;"|"&amp;($O273-1),$P$1:$P$272,0))))</f>
        <v/>
      </c>
      <c r="R273" s="17">
        <f>IF($N273&lt;&gt;1,"",IF($O273=1,N(IFERROR(INDEX('Catálogo'!$E$2:$E$500,MATCH($B273,'Catálogo'!$A$2:$A$500,0)),0)),INDEX($K$1:$K$272,MATCH($B273&amp;"|"&amp;($O273-1),$P$1:$P$272,0))))</f>
        <v/>
      </c>
    </row>
    <row r="274" ht="18" customHeight="1">
      <c r="A274" s="18" t="n"/>
      <c r="B274" s="6" t="n"/>
      <c r="C274" s="19">
        <f>IF($B274="","",IFERROR(INDEX('Catálogo'!$B$2:$B$500,MATCH($B274,'Catálogo'!$A$2:$A$500,0)),"Clave no encontrada"))</f>
        <v/>
      </c>
      <c r="D274" s="6" t="n"/>
      <c r="E274" s="8" t="n"/>
      <c r="F274" s="7" t="n"/>
      <c r="G274" s="6" t="n"/>
      <c r="H274" s="10">
        <f>IF($N274&lt;&gt;1,"",IF(AND($I274&gt;0,ISNUMBER($F274)),$F274,$R274))</f>
        <v/>
      </c>
      <c r="I274" s="9">
        <f>IF($N274&lt;&gt;1,"",IF($D274="Salida",-ABS($E274),IF($D274="Entrada",ABS($E274),$E274)))</f>
        <v/>
      </c>
      <c r="J274" s="9">
        <f>IF($N274&lt;&gt;1,"",$Q274+$I274)</f>
        <v/>
      </c>
      <c r="K274" s="10">
        <f>IF($N274&lt;&gt;1,"",IF($I274&gt;0,IF($Q274&gt;0,($Q274*$R274+$I274*$H274)/($Q274+$I274),$H274),$R274))</f>
        <v/>
      </c>
      <c r="L274" s="10">
        <f>IF($N274&lt;&gt;1,"",ROUND($J274*$K274,2))</f>
        <v/>
      </c>
      <c r="N274" s="17">
        <f>IF(AND($B274&lt;&gt;"",ISNUMBER($E274),$D274&lt;&gt;""),1,0)</f>
        <v/>
      </c>
      <c r="O274" s="17">
        <f>IF($N274=1,COUNTIFS($B$2:$B274,$B274,$N$2:$N274,1),"")</f>
        <v/>
      </c>
      <c r="P274" s="17">
        <f>IF($N274=1,$B274&amp;"|"&amp;$O274,"")</f>
        <v/>
      </c>
      <c r="Q274" s="17">
        <f>IF($N274&lt;&gt;1,"",IF($O274=1,N(IFERROR(INDEX('Catálogo'!$F$2:$F$500,MATCH($B274,'Catálogo'!$A$2:$A$500,0)),0)),INDEX($J$1:$J$273,MATCH($B274&amp;"|"&amp;($O274-1),$P$1:$P$273,0))))</f>
        <v/>
      </c>
      <c r="R274" s="17">
        <f>IF($N274&lt;&gt;1,"",IF($O274=1,N(IFERROR(INDEX('Catálogo'!$E$2:$E$500,MATCH($B274,'Catálogo'!$A$2:$A$500,0)),0)),INDEX($K$1:$K$273,MATCH($B274&amp;"|"&amp;($O274-1),$P$1:$P$273,0))))</f>
        <v/>
      </c>
    </row>
    <row r="275" ht="18" customHeight="1">
      <c r="A275" s="18" t="n"/>
      <c r="B275" s="6" t="n"/>
      <c r="C275" s="19">
        <f>IF($B275="","",IFERROR(INDEX('Catálogo'!$B$2:$B$500,MATCH($B275,'Catálogo'!$A$2:$A$500,0)),"Clave no encontrada"))</f>
        <v/>
      </c>
      <c r="D275" s="6" t="n"/>
      <c r="E275" s="8" t="n"/>
      <c r="F275" s="7" t="n"/>
      <c r="G275" s="6" t="n"/>
      <c r="H275" s="10">
        <f>IF($N275&lt;&gt;1,"",IF(AND($I275&gt;0,ISNUMBER($F275)),$F275,$R275))</f>
        <v/>
      </c>
      <c r="I275" s="9">
        <f>IF($N275&lt;&gt;1,"",IF($D275="Salida",-ABS($E275),IF($D275="Entrada",ABS($E275),$E275)))</f>
        <v/>
      </c>
      <c r="J275" s="9">
        <f>IF($N275&lt;&gt;1,"",$Q275+$I275)</f>
        <v/>
      </c>
      <c r="K275" s="10">
        <f>IF($N275&lt;&gt;1,"",IF($I275&gt;0,IF($Q275&gt;0,($Q275*$R275+$I275*$H275)/($Q275+$I275),$H275),$R275))</f>
        <v/>
      </c>
      <c r="L275" s="10">
        <f>IF($N275&lt;&gt;1,"",ROUND($J275*$K275,2))</f>
        <v/>
      </c>
      <c r="N275" s="17">
        <f>IF(AND($B275&lt;&gt;"",ISNUMBER($E275),$D275&lt;&gt;""),1,0)</f>
        <v/>
      </c>
      <c r="O275" s="17">
        <f>IF($N275=1,COUNTIFS($B$2:$B275,$B275,$N$2:$N275,1),"")</f>
        <v/>
      </c>
      <c r="P275" s="17">
        <f>IF($N275=1,$B275&amp;"|"&amp;$O275,"")</f>
        <v/>
      </c>
      <c r="Q275" s="17">
        <f>IF($N275&lt;&gt;1,"",IF($O275=1,N(IFERROR(INDEX('Catálogo'!$F$2:$F$500,MATCH($B275,'Catálogo'!$A$2:$A$500,0)),0)),INDEX($J$1:$J$274,MATCH($B275&amp;"|"&amp;($O275-1),$P$1:$P$274,0))))</f>
        <v/>
      </c>
      <c r="R275" s="17">
        <f>IF($N275&lt;&gt;1,"",IF($O275=1,N(IFERROR(INDEX('Catálogo'!$E$2:$E$500,MATCH($B275,'Catálogo'!$A$2:$A$500,0)),0)),INDEX($K$1:$K$274,MATCH($B275&amp;"|"&amp;($O275-1),$P$1:$P$274,0))))</f>
        <v/>
      </c>
    </row>
    <row r="276" ht="18" customHeight="1">
      <c r="A276" s="18" t="n"/>
      <c r="B276" s="6" t="n"/>
      <c r="C276" s="19">
        <f>IF($B276="","",IFERROR(INDEX('Catálogo'!$B$2:$B$500,MATCH($B276,'Catálogo'!$A$2:$A$500,0)),"Clave no encontrada"))</f>
        <v/>
      </c>
      <c r="D276" s="6" t="n"/>
      <c r="E276" s="8" t="n"/>
      <c r="F276" s="7" t="n"/>
      <c r="G276" s="6" t="n"/>
      <c r="H276" s="10">
        <f>IF($N276&lt;&gt;1,"",IF(AND($I276&gt;0,ISNUMBER($F276)),$F276,$R276))</f>
        <v/>
      </c>
      <c r="I276" s="9">
        <f>IF($N276&lt;&gt;1,"",IF($D276="Salida",-ABS($E276),IF($D276="Entrada",ABS($E276),$E276)))</f>
        <v/>
      </c>
      <c r="J276" s="9">
        <f>IF($N276&lt;&gt;1,"",$Q276+$I276)</f>
        <v/>
      </c>
      <c r="K276" s="10">
        <f>IF($N276&lt;&gt;1,"",IF($I276&gt;0,IF($Q276&gt;0,($Q276*$R276+$I276*$H276)/($Q276+$I276),$H276),$R276))</f>
        <v/>
      </c>
      <c r="L276" s="10">
        <f>IF($N276&lt;&gt;1,"",ROUND($J276*$K276,2))</f>
        <v/>
      </c>
      <c r="N276" s="17">
        <f>IF(AND($B276&lt;&gt;"",ISNUMBER($E276),$D276&lt;&gt;""),1,0)</f>
        <v/>
      </c>
      <c r="O276" s="17">
        <f>IF($N276=1,COUNTIFS($B$2:$B276,$B276,$N$2:$N276,1),"")</f>
        <v/>
      </c>
      <c r="P276" s="17">
        <f>IF($N276=1,$B276&amp;"|"&amp;$O276,"")</f>
        <v/>
      </c>
      <c r="Q276" s="17">
        <f>IF($N276&lt;&gt;1,"",IF($O276=1,N(IFERROR(INDEX('Catálogo'!$F$2:$F$500,MATCH($B276,'Catálogo'!$A$2:$A$500,0)),0)),INDEX($J$1:$J$275,MATCH($B276&amp;"|"&amp;($O276-1),$P$1:$P$275,0))))</f>
        <v/>
      </c>
      <c r="R276" s="17">
        <f>IF($N276&lt;&gt;1,"",IF($O276=1,N(IFERROR(INDEX('Catálogo'!$E$2:$E$500,MATCH($B276,'Catálogo'!$A$2:$A$500,0)),0)),INDEX($K$1:$K$275,MATCH($B276&amp;"|"&amp;($O276-1),$P$1:$P$275,0))))</f>
        <v/>
      </c>
    </row>
    <row r="277" ht="18" customHeight="1">
      <c r="A277" s="18" t="n"/>
      <c r="B277" s="6" t="n"/>
      <c r="C277" s="19">
        <f>IF($B277="","",IFERROR(INDEX('Catálogo'!$B$2:$B$500,MATCH($B277,'Catálogo'!$A$2:$A$500,0)),"Clave no encontrada"))</f>
        <v/>
      </c>
      <c r="D277" s="6" t="n"/>
      <c r="E277" s="8" t="n"/>
      <c r="F277" s="7" t="n"/>
      <c r="G277" s="6" t="n"/>
      <c r="H277" s="10">
        <f>IF($N277&lt;&gt;1,"",IF(AND($I277&gt;0,ISNUMBER($F277)),$F277,$R277))</f>
        <v/>
      </c>
      <c r="I277" s="9">
        <f>IF($N277&lt;&gt;1,"",IF($D277="Salida",-ABS($E277),IF($D277="Entrada",ABS($E277),$E277)))</f>
        <v/>
      </c>
      <c r="J277" s="9">
        <f>IF($N277&lt;&gt;1,"",$Q277+$I277)</f>
        <v/>
      </c>
      <c r="K277" s="10">
        <f>IF($N277&lt;&gt;1,"",IF($I277&gt;0,IF($Q277&gt;0,($Q277*$R277+$I277*$H277)/($Q277+$I277),$H277),$R277))</f>
        <v/>
      </c>
      <c r="L277" s="10">
        <f>IF($N277&lt;&gt;1,"",ROUND($J277*$K277,2))</f>
        <v/>
      </c>
      <c r="N277" s="17">
        <f>IF(AND($B277&lt;&gt;"",ISNUMBER($E277),$D277&lt;&gt;""),1,0)</f>
        <v/>
      </c>
      <c r="O277" s="17">
        <f>IF($N277=1,COUNTIFS($B$2:$B277,$B277,$N$2:$N277,1),"")</f>
        <v/>
      </c>
      <c r="P277" s="17">
        <f>IF($N277=1,$B277&amp;"|"&amp;$O277,"")</f>
        <v/>
      </c>
      <c r="Q277" s="17">
        <f>IF($N277&lt;&gt;1,"",IF($O277=1,N(IFERROR(INDEX('Catálogo'!$F$2:$F$500,MATCH($B277,'Catálogo'!$A$2:$A$500,0)),0)),INDEX($J$1:$J$276,MATCH($B277&amp;"|"&amp;($O277-1),$P$1:$P$276,0))))</f>
        <v/>
      </c>
      <c r="R277" s="17">
        <f>IF($N277&lt;&gt;1,"",IF($O277=1,N(IFERROR(INDEX('Catálogo'!$E$2:$E$500,MATCH($B277,'Catálogo'!$A$2:$A$500,0)),0)),INDEX($K$1:$K$276,MATCH($B277&amp;"|"&amp;($O277-1),$P$1:$P$276,0))))</f>
        <v/>
      </c>
    </row>
    <row r="278" ht="18" customHeight="1">
      <c r="A278" s="18" t="n"/>
      <c r="B278" s="6" t="n"/>
      <c r="C278" s="19">
        <f>IF($B278="","",IFERROR(INDEX('Catálogo'!$B$2:$B$500,MATCH($B278,'Catálogo'!$A$2:$A$500,0)),"Clave no encontrada"))</f>
        <v/>
      </c>
      <c r="D278" s="6" t="n"/>
      <c r="E278" s="8" t="n"/>
      <c r="F278" s="7" t="n"/>
      <c r="G278" s="6" t="n"/>
      <c r="H278" s="10">
        <f>IF($N278&lt;&gt;1,"",IF(AND($I278&gt;0,ISNUMBER($F278)),$F278,$R278))</f>
        <v/>
      </c>
      <c r="I278" s="9">
        <f>IF($N278&lt;&gt;1,"",IF($D278="Salida",-ABS($E278),IF($D278="Entrada",ABS($E278),$E278)))</f>
        <v/>
      </c>
      <c r="J278" s="9">
        <f>IF($N278&lt;&gt;1,"",$Q278+$I278)</f>
        <v/>
      </c>
      <c r="K278" s="10">
        <f>IF($N278&lt;&gt;1,"",IF($I278&gt;0,IF($Q278&gt;0,($Q278*$R278+$I278*$H278)/($Q278+$I278),$H278),$R278))</f>
        <v/>
      </c>
      <c r="L278" s="10">
        <f>IF($N278&lt;&gt;1,"",ROUND($J278*$K278,2))</f>
        <v/>
      </c>
      <c r="N278" s="17">
        <f>IF(AND($B278&lt;&gt;"",ISNUMBER($E278),$D278&lt;&gt;""),1,0)</f>
        <v/>
      </c>
      <c r="O278" s="17">
        <f>IF($N278=1,COUNTIFS($B$2:$B278,$B278,$N$2:$N278,1),"")</f>
        <v/>
      </c>
      <c r="P278" s="17">
        <f>IF($N278=1,$B278&amp;"|"&amp;$O278,"")</f>
        <v/>
      </c>
      <c r="Q278" s="17">
        <f>IF($N278&lt;&gt;1,"",IF($O278=1,N(IFERROR(INDEX('Catálogo'!$F$2:$F$500,MATCH($B278,'Catálogo'!$A$2:$A$500,0)),0)),INDEX($J$1:$J$277,MATCH($B278&amp;"|"&amp;($O278-1),$P$1:$P$277,0))))</f>
        <v/>
      </c>
      <c r="R278" s="17">
        <f>IF($N278&lt;&gt;1,"",IF($O278=1,N(IFERROR(INDEX('Catálogo'!$E$2:$E$500,MATCH($B278,'Catálogo'!$A$2:$A$500,0)),0)),INDEX($K$1:$K$277,MATCH($B278&amp;"|"&amp;($O278-1),$P$1:$P$277,0))))</f>
        <v/>
      </c>
    </row>
    <row r="279" ht="18" customHeight="1">
      <c r="A279" s="18" t="n"/>
      <c r="B279" s="6" t="n"/>
      <c r="C279" s="19">
        <f>IF($B279="","",IFERROR(INDEX('Catálogo'!$B$2:$B$500,MATCH($B279,'Catálogo'!$A$2:$A$500,0)),"Clave no encontrada"))</f>
        <v/>
      </c>
      <c r="D279" s="6" t="n"/>
      <c r="E279" s="8" t="n"/>
      <c r="F279" s="7" t="n"/>
      <c r="G279" s="6" t="n"/>
      <c r="H279" s="10">
        <f>IF($N279&lt;&gt;1,"",IF(AND($I279&gt;0,ISNUMBER($F279)),$F279,$R279))</f>
        <v/>
      </c>
      <c r="I279" s="9">
        <f>IF($N279&lt;&gt;1,"",IF($D279="Salida",-ABS($E279),IF($D279="Entrada",ABS($E279),$E279)))</f>
        <v/>
      </c>
      <c r="J279" s="9">
        <f>IF($N279&lt;&gt;1,"",$Q279+$I279)</f>
        <v/>
      </c>
      <c r="K279" s="10">
        <f>IF($N279&lt;&gt;1,"",IF($I279&gt;0,IF($Q279&gt;0,($Q279*$R279+$I279*$H279)/($Q279+$I279),$H279),$R279))</f>
        <v/>
      </c>
      <c r="L279" s="10">
        <f>IF($N279&lt;&gt;1,"",ROUND($J279*$K279,2))</f>
        <v/>
      </c>
      <c r="N279" s="17">
        <f>IF(AND($B279&lt;&gt;"",ISNUMBER($E279),$D279&lt;&gt;""),1,0)</f>
        <v/>
      </c>
      <c r="O279" s="17">
        <f>IF($N279=1,COUNTIFS($B$2:$B279,$B279,$N$2:$N279,1),"")</f>
        <v/>
      </c>
      <c r="P279" s="17">
        <f>IF($N279=1,$B279&amp;"|"&amp;$O279,"")</f>
        <v/>
      </c>
      <c r="Q279" s="17">
        <f>IF($N279&lt;&gt;1,"",IF($O279=1,N(IFERROR(INDEX('Catálogo'!$F$2:$F$500,MATCH($B279,'Catálogo'!$A$2:$A$500,0)),0)),INDEX($J$1:$J$278,MATCH($B279&amp;"|"&amp;($O279-1),$P$1:$P$278,0))))</f>
        <v/>
      </c>
      <c r="R279" s="17">
        <f>IF($N279&lt;&gt;1,"",IF($O279=1,N(IFERROR(INDEX('Catálogo'!$E$2:$E$500,MATCH($B279,'Catálogo'!$A$2:$A$500,0)),0)),INDEX($K$1:$K$278,MATCH($B279&amp;"|"&amp;($O279-1),$P$1:$P$278,0))))</f>
        <v/>
      </c>
    </row>
    <row r="280" ht="18" customHeight="1">
      <c r="A280" s="18" t="n"/>
      <c r="B280" s="6" t="n"/>
      <c r="C280" s="19">
        <f>IF($B280="","",IFERROR(INDEX('Catálogo'!$B$2:$B$500,MATCH($B280,'Catálogo'!$A$2:$A$500,0)),"Clave no encontrada"))</f>
        <v/>
      </c>
      <c r="D280" s="6" t="n"/>
      <c r="E280" s="8" t="n"/>
      <c r="F280" s="7" t="n"/>
      <c r="G280" s="6" t="n"/>
      <c r="H280" s="10">
        <f>IF($N280&lt;&gt;1,"",IF(AND($I280&gt;0,ISNUMBER($F280)),$F280,$R280))</f>
        <v/>
      </c>
      <c r="I280" s="9">
        <f>IF($N280&lt;&gt;1,"",IF($D280="Salida",-ABS($E280),IF($D280="Entrada",ABS($E280),$E280)))</f>
        <v/>
      </c>
      <c r="J280" s="9">
        <f>IF($N280&lt;&gt;1,"",$Q280+$I280)</f>
        <v/>
      </c>
      <c r="K280" s="10">
        <f>IF($N280&lt;&gt;1,"",IF($I280&gt;0,IF($Q280&gt;0,($Q280*$R280+$I280*$H280)/($Q280+$I280),$H280),$R280))</f>
        <v/>
      </c>
      <c r="L280" s="10">
        <f>IF($N280&lt;&gt;1,"",ROUND($J280*$K280,2))</f>
        <v/>
      </c>
      <c r="N280" s="17">
        <f>IF(AND($B280&lt;&gt;"",ISNUMBER($E280),$D280&lt;&gt;""),1,0)</f>
        <v/>
      </c>
      <c r="O280" s="17">
        <f>IF($N280=1,COUNTIFS($B$2:$B280,$B280,$N$2:$N280,1),"")</f>
        <v/>
      </c>
      <c r="P280" s="17">
        <f>IF($N280=1,$B280&amp;"|"&amp;$O280,"")</f>
        <v/>
      </c>
      <c r="Q280" s="17">
        <f>IF($N280&lt;&gt;1,"",IF($O280=1,N(IFERROR(INDEX('Catálogo'!$F$2:$F$500,MATCH($B280,'Catálogo'!$A$2:$A$500,0)),0)),INDEX($J$1:$J$279,MATCH($B280&amp;"|"&amp;($O280-1),$P$1:$P$279,0))))</f>
        <v/>
      </c>
      <c r="R280" s="17">
        <f>IF($N280&lt;&gt;1,"",IF($O280=1,N(IFERROR(INDEX('Catálogo'!$E$2:$E$500,MATCH($B280,'Catálogo'!$A$2:$A$500,0)),0)),INDEX($K$1:$K$279,MATCH($B280&amp;"|"&amp;($O280-1),$P$1:$P$279,0))))</f>
        <v/>
      </c>
    </row>
    <row r="281" ht="18" customHeight="1">
      <c r="A281" s="18" t="n"/>
      <c r="B281" s="6" t="n"/>
      <c r="C281" s="19">
        <f>IF($B281="","",IFERROR(INDEX('Catálogo'!$B$2:$B$500,MATCH($B281,'Catálogo'!$A$2:$A$500,0)),"Clave no encontrada"))</f>
        <v/>
      </c>
      <c r="D281" s="6" t="n"/>
      <c r="E281" s="8" t="n"/>
      <c r="F281" s="7" t="n"/>
      <c r="G281" s="6" t="n"/>
      <c r="H281" s="10">
        <f>IF($N281&lt;&gt;1,"",IF(AND($I281&gt;0,ISNUMBER($F281)),$F281,$R281))</f>
        <v/>
      </c>
      <c r="I281" s="9">
        <f>IF($N281&lt;&gt;1,"",IF($D281="Salida",-ABS($E281),IF($D281="Entrada",ABS($E281),$E281)))</f>
        <v/>
      </c>
      <c r="J281" s="9">
        <f>IF($N281&lt;&gt;1,"",$Q281+$I281)</f>
        <v/>
      </c>
      <c r="K281" s="10">
        <f>IF($N281&lt;&gt;1,"",IF($I281&gt;0,IF($Q281&gt;0,($Q281*$R281+$I281*$H281)/($Q281+$I281),$H281),$R281))</f>
        <v/>
      </c>
      <c r="L281" s="10">
        <f>IF($N281&lt;&gt;1,"",ROUND($J281*$K281,2))</f>
        <v/>
      </c>
      <c r="N281" s="17">
        <f>IF(AND($B281&lt;&gt;"",ISNUMBER($E281),$D281&lt;&gt;""),1,0)</f>
        <v/>
      </c>
      <c r="O281" s="17">
        <f>IF($N281=1,COUNTIFS($B$2:$B281,$B281,$N$2:$N281,1),"")</f>
        <v/>
      </c>
      <c r="P281" s="17">
        <f>IF($N281=1,$B281&amp;"|"&amp;$O281,"")</f>
        <v/>
      </c>
      <c r="Q281" s="17">
        <f>IF($N281&lt;&gt;1,"",IF($O281=1,N(IFERROR(INDEX('Catálogo'!$F$2:$F$500,MATCH($B281,'Catálogo'!$A$2:$A$500,0)),0)),INDEX($J$1:$J$280,MATCH($B281&amp;"|"&amp;($O281-1),$P$1:$P$280,0))))</f>
        <v/>
      </c>
      <c r="R281" s="17">
        <f>IF($N281&lt;&gt;1,"",IF($O281=1,N(IFERROR(INDEX('Catálogo'!$E$2:$E$500,MATCH($B281,'Catálogo'!$A$2:$A$500,0)),0)),INDEX($K$1:$K$280,MATCH($B281&amp;"|"&amp;($O281-1),$P$1:$P$280,0))))</f>
        <v/>
      </c>
    </row>
    <row r="282" ht="18" customHeight="1">
      <c r="A282" s="18" t="n"/>
      <c r="B282" s="6" t="n"/>
      <c r="C282" s="19">
        <f>IF($B282="","",IFERROR(INDEX('Catálogo'!$B$2:$B$500,MATCH($B282,'Catálogo'!$A$2:$A$500,0)),"Clave no encontrada"))</f>
        <v/>
      </c>
      <c r="D282" s="6" t="n"/>
      <c r="E282" s="8" t="n"/>
      <c r="F282" s="7" t="n"/>
      <c r="G282" s="6" t="n"/>
      <c r="H282" s="10">
        <f>IF($N282&lt;&gt;1,"",IF(AND($I282&gt;0,ISNUMBER($F282)),$F282,$R282))</f>
        <v/>
      </c>
      <c r="I282" s="9">
        <f>IF($N282&lt;&gt;1,"",IF($D282="Salida",-ABS($E282),IF($D282="Entrada",ABS($E282),$E282)))</f>
        <v/>
      </c>
      <c r="J282" s="9">
        <f>IF($N282&lt;&gt;1,"",$Q282+$I282)</f>
        <v/>
      </c>
      <c r="K282" s="10">
        <f>IF($N282&lt;&gt;1,"",IF($I282&gt;0,IF($Q282&gt;0,($Q282*$R282+$I282*$H282)/($Q282+$I282),$H282),$R282))</f>
        <v/>
      </c>
      <c r="L282" s="10">
        <f>IF($N282&lt;&gt;1,"",ROUND($J282*$K282,2))</f>
        <v/>
      </c>
      <c r="N282" s="17">
        <f>IF(AND($B282&lt;&gt;"",ISNUMBER($E282),$D282&lt;&gt;""),1,0)</f>
        <v/>
      </c>
      <c r="O282" s="17">
        <f>IF($N282=1,COUNTIFS($B$2:$B282,$B282,$N$2:$N282,1),"")</f>
        <v/>
      </c>
      <c r="P282" s="17">
        <f>IF($N282=1,$B282&amp;"|"&amp;$O282,"")</f>
        <v/>
      </c>
      <c r="Q282" s="17">
        <f>IF($N282&lt;&gt;1,"",IF($O282=1,N(IFERROR(INDEX('Catálogo'!$F$2:$F$500,MATCH($B282,'Catálogo'!$A$2:$A$500,0)),0)),INDEX($J$1:$J$281,MATCH($B282&amp;"|"&amp;($O282-1),$P$1:$P$281,0))))</f>
        <v/>
      </c>
      <c r="R282" s="17">
        <f>IF($N282&lt;&gt;1,"",IF($O282=1,N(IFERROR(INDEX('Catálogo'!$E$2:$E$500,MATCH($B282,'Catálogo'!$A$2:$A$500,0)),0)),INDEX($K$1:$K$281,MATCH($B282&amp;"|"&amp;($O282-1),$P$1:$P$281,0))))</f>
        <v/>
      </c>
    </row>
    <row r="283" ht="18" customHeight="1">
      <c r="A283" s="18" t="n"/>
      <c r="B283" s="6" t="n"/>
      <c r="C283" s="19">
        <f>IF($B283="","",IFERROR(INDEX('Catálogo'!$B$2:$B$500,MATCH($B283,'Catálogo'!$A$2:$A$500,0)),"Clave no encontrada"))</f>
        <v/>
      </c>
      <c r="D283" s="6" t="n"/>
      <c r="E283" s="8" t="n"/>
      <c r="F283" s="7" t="n"/>
      <c r="G283" s="6" t="n"/>
      <c r="H283" s="10">
        <f>IF($N283&lt;&gt;1,"",IF(AND($I283&gt;0,ISNUMBER($F283)),$F283,$R283))</f>
        <v/>
      </c>
      <c r="I283" s="9">
        <f>IF($N283&lt;&gt;1,"",IF($D283="Salida",-ABS($E283),IF($D283="Entrada",ABS($E283),$E283)))</f>
        <v/>
      </c>
      <c r="J283" s="9">
        <f>IF($N283&lt;&gt;1,"",$Q283+$I283)</f>
        <v/>
      </c>
      <c r="K283" s="10">
        <f>IF($N283&lt;&gt;1,"",IF($I283&gt;0,IF($Q283&gt;0,($Q283*$R283+$I283*$H283)/($Q283+$I283),$H283),$R283))</f>
        <v/>
      </c>
      <c r="L283" s="10">
        <f>IF($N283&lt;&gt;1,"",ROUND($J283*$K283,2))</f>
        <v/>
      </c>
      <c r="N283" s="17">
        <f>IF(AND($B283&lt;&gt;"",ISNUMBER($E283),$D283&lt;&gt;""),1,0)</f>
        <v/>
      </c>
      <c r="O283" s="17">
        <f>IF($N283=1,COUNTIFS($B$2:$B283,$B283,$N$2:$N283,1),"")</f>
        <v/>
      </c>
      <c r="P283" s="17">
        <f>IF($N283=1,$B283&amp;"|"&amp;$O283,"")</f>
        <v/>
      </c>
      <c r="Q283" s="17">
        <f>IF($N283&lt;&gt;1,"",IF($O283=1,N(IFERROR(INDEX('Catálogo'!$F$2:$F$500,MATCH($B283,'Catálogo'!$A$2:$A$500,0)),0)),INDEX($J$1:$J$282,MATCH($B283&amp;"|"&amp;($O283-1),$P$1:$P$282,0))))</f>
        <v/>
      </c>
      <c r="R283" s="17">
        <f>IF($N283&lt;&gt;1,"",IF($O283=1,N(IFERROR(INDEX('Catálogo'!$E$2:$E$500,MATCH($B283,'Catálogo'!$A$2:$A$500,0)),0)),INDEX($K$1:$K$282,MATCH($B283&amp;"|"&amp;($O283-1),$P$1:$P$282,0))))</f>
        <v/>
      </c>
    </row>
    <row r="284" ht="18" customHeight="1">
      <c r="A284" s="18" t="n"/>
      <c r="B284" s="6" t="n"/>
      <c r="C284" s="19">
        <f>IF($B284="","",IFERROR(INDEX('Catálogo'!$B$2:$B$500,MATCH($B284,'Catálogo'!$A$2:$A$500,0)),"Clave no encontrada"))</f>
        <v/>
      </c>
      <c r="D284" s="6" t="n"/>
      <c r="E284" s="8" t="n"/>
      <c r="F284" s="7" t="n"/>
      <c r="G284" s="6" t="n"/>
      <c r="H284" s="10">
        <f>IF($N284&lt;&gt;1,"",IF(AND($I284&gt;0,ISNUMBER($F284)),$F284,$R284))</f>
        <v/>
      </c>
      <c r="I284" s="9">
        <f>IF($N284&lt;&gt;1,"",IF($D284="Salida",-ABS($E284),IF($D284="Entrada",ABS($E284),$E284)))</f>
        <v/>
      </c>
      <c r="J284" s="9">
        <f>IF($N284&lt;&gt;1,"",$Q284+$I284)</f>
        <v/>
      </c>
      <c r="K284" s="10">
        <f>IF($N284&lt;&gt;1,"",IF($I284&gt;0,IF($Q284&gt;0,($Q284*$R284+$I284*$H284)/($Q284+$I284),$H284),$R284))</f>
        <v/>
      </c>
      <c r="L284" s="10">
        <f>IF($N284&lt;&gt;1,"",ROUND($J284*$K284,2))</f>
        <v/>
      </c>
      <c r="N284" s="17">
        <f>IF(AND($B284&lt;&gt;"",ISNUMBER($E284),$D284&lt;&gt;""),1,0)</f>
        <v/>
      </c>
      <c r="O284" s="17">
        <f>IF($N284=1,COUNTIFS($B$2:$B284,$B284,$N$2:$N284,1),"")</f>
        <v/>
      </c>
      <c r="P284" s="17">
        <f>IF($N284=1,$B284&amp;"|"&amp;$O284,"")</f>
        <v/>
      </c>
      <c r="Q284" s="17">
        <f>IF($N284&lt;&gt;1,"",IF($O284=1,N(IFERROR(INDEX('Catálogo'!$F$2:$F$500,MATCH($B284,'Catálogo'!$A$2:$A$500,0)),0)),INDEX($J$1:$J$283,MATCH($B284&amp;"|"&amp;($O284-1),$P$1:$P$283,0))))</f>
        <v/>
      </c>
      <c r="R284" s="17">
        <f>IF($N284&lt;&gt;1,"",IF($O284=1,N(IFERROR(INDEX('Catálogo'!$E$2:$E$500,MATCH($B284,'Catálogo'!$A$2:$A$500,0)),0)),INDEX($K$1:$K$283,MATCH($B284&amp;"|"&amp;($O284-1),$P$1:$P$283,0))))</f>
        <v/>
      </c>
    </row>
    <row r="285" ht="18" customHeight="1">
      <c r="A285" s="18" t="n"/>
      <c r="B285" s="6" t="n"/>
      <c r="C285" s="19">
        <f>IF($B285="","",IFERROR(INDEX('Catálogo'!$B$2:$B$500,MATCH($B285,'Catálogo'!$A$2:$A$500,0)),"Clave no encontrada"))</f>
        <v/>
      </c>
      <c r="D285" s="6" t="n"/>
      <c r="E285" s="8" t="n"/>
      <c r="F285" s="7" t="n"/>
      <c r="G285" s="6" t="n"/>
      <c r="H285" s="10">
        <f>IF($N285&lt;&gt;1,"",IF(AND($I285&gt;0,ISNUMBER($F285)),$F285,$R285))</f>
        <v/>
      </c>
      <c r="I285" s="9">
        <f>IF($N285&lt;&gt;1,"",IF($D285="Salida",-ABS($E285),IF($D285="Entrada",ABS($E285),$E285)))</f>
        <v/>
      </c>
      <c r="J285" s="9">
        <f>IF($N285&lt;&gt;1,"",$Q285+$I285)</f>
        <v/>
      </c>
      <c r="K285" s="10">
        <f>IF($N285&lt;&gt;1,"",IF($I285&gt;0,IF($Q285&gt;0,($Q285*$R285+$I285*$H285)/($Q285+$I285),$H285),$R285))</f>
        <v/>
      </c>
      <c r="L285" s="10">
        <f>IF($N285&lt;&gt;1,"",ROUND($J285*$K285,2))</f>
        <v/>
      </c>
      <c r="N285" s="17">
        <f>IF(AND($B285&lt;&gt;"",ISNUMBER($E285),$D285&lt;&gt;""),1,0)</f>
        <v/>
      </c>
      <c r="O285" s="17">
        <f>IF($N285=1,COUNTIFS($B$2:$B285,$B285,$N$2:$N285,1),"")</f>
        <v/>
      </c>
      <c r="P285" s="17">
        <f>IF($N285=1,$B285&amp;"|"&amp;$O285,"")</f>
        <v/>
      </c>
      <c r="Q285" s="17">
        <f>IF($N285&lt;&gt;1,"",IF($O285=1,N(IFERROR(INDEX('Catálogo'!$F$2:$F$500,MATCH($B285,'Catálogo'!$A$2:$A$500,0)),0)),INDEX($J$1:$J$284,MATCH($B285&amp;"|"&amp;($O285-1),$P$1:$P$284,0))))</f>
        <v/>
      </c>
      <c r="R285" s="17">
        <f>IF($N285&lt;&gt;1,"",IF($O285=1,N(IFERROR(INDEX('Catálogo'!$E$2:$E$500,MATCH($B285,'Catálogo'!$A$2:$A$500,0)),0)),INDEX($K$1:$K$284,MATCH($B285&amp;"|"&amp;($O285-1),$P$1:$P$284,0))))</f>
        <v/>
      </c>
    </row>
    <row r="286" ht="18" customHeight="1">
      <c r="A286" s="18" t="n"/>
      <c r="B286" s="6" t="n"/>
      <c r="C286" s="19">
        <f>IF($B286="","",IFERROR(INDEX('Catálogo'!$B$2:$B$500,MATCH($B286,'Catálogo'!$A$2:$A$500,0)),"Clave no encontrada"))</f>
        <v/>
      </c>
      <c r="D286" s="6" t="n"/>
      <c r="E286" s="8" t="n"/>
      <c r="F286" s="7" t="n"/>
      <c r="G286" s="6" t="n"/>
      <c r="H286" s="10">
        <f>IF($N286&lt;&gt;1,"",IF(AND($I286&gt;0,ISNUMBER($F286)),$F286,$R286))</f>
        <v/>
      </c>
      <c r="I286" s="9">
        <f>IF($N286&lt;&gt;1,"",IF($D286="Salida",-ABS($E286),IF($D286="Entrada",ABS($E286),$E286)))</f>
        <v/>
      </c>
      <c r="J286" s="9">
        <f>IF($N286&lt;&gt;1,"",$Q286+$I286)</f>
        <v/>
      </c>
      <c r="K286" s="10">
        <f>IF($N286&lt;&gt;1,"",IF($I286&gt;0,IF($Q286&gt;0,($Q286*$R286+$I286*$H286)/($Q286+$I286),$H286),$R286))</f>
        <v/>
      </c>
      <c r="L286" s="10">
        <f>IF($N286&lt;&gt;1,"",ROUND($J286*$K286,2))</f>
        <v/>
      </c>
      <c r="N286" s="17">
        <f>IF(AND($B286&lt;&gt;"",ISNUMBER($E286),$D286&lt;&gt;""),1,0)</f>
        <v/>
      </c>
      <c r="O286" s="17">
        <f>IF($N286=1,COUNTIFS($B$2:$B286,$B286,$N$2:$N286,1),"")</f>
        <v/>
      </c>
      <c r="P286" s="17">
        <f>IF($N286=1,$B286&amp;"|"&amp;$O286,"")</f>
        <v/>
      </c>
      <c r="Q286" s="17">
        <f>IF($N286&lt;&gt;1,"",IF($O286=1,N(IFERROR(INDEX('Catálogo'!$F$2:$F$500,MATCH($B286,'Catálogo'!$A$2:$A$500,0)),0)),INDEX($J$1:$J$285,MATCH($B286&amp;"|"&amp;($O286-1),$P$1:$P$285,0))))</f>
        <v/>
      </c>
      <c r="R286" s="17">
        <f>IF($N286&lt;&gt;1,"",IF($O286=1,N(IFERROR(INDEX('Catálogo'!$E$2:$E$500,MATCH($B286,'Catálogo'!$A$2:$A$500,0)),0)),INDEX($K$1:$K$285,MATCH($B286&amp;"|"&amp;($O286-1),$P$1:$P$285,0))))</f>
        <v/>
      </c>
    </row>
    <row r="287" ht="18" customHeight="1">
      <c r="A287" s="18" t="n"/>
      <c r="B287" s="6" t="n"/>
      <c r="C287" s="19">
        <f>IF($B287="","",IFERROR(INDEX('Catálogo'!$B$2:$B$500,MATCH($B287,'Catálogo'!$A$2:$A$500,0)),"Clave no encontrada"))</f>
        <v/>
      </c>
      <c r="D287" s="6" t="n"/>
      <c r="E287" s="8" t="n"/>
      <c r="F287" s="7" t="n"/>
      <c r="G287" s="6" t="n"/>
      <c r="H287" s="10">
        <f>IF($N287&lt;&gt;1,"",IF(AND($I287&gt;0,ISNUMBER($F287)),$F287,$R287))</f>
        <v/>
      </c>
      <c r="I287" s="9">
        <f>IF($N287&lt;&gt;1,"",IF($D287="Salida",-ABS($E287),IF($D287="Entrada",ABS($E287),$E287)))</f>
        <v/>
      </c>
      <c r="J287" s="9">
        <f>IF($N287&lt;&gt;1,"",$Q287+$I287)</f>
        <v/>
      </c>
      <c r="K287" s="10">
        <f>IF($N287&lt;&gt;1,"",IF($I287&gt;0,IF($Q287&gt;0,($Q287*$R287+$I287*$H287)/($Q287+$I287),$H287),$R287))</f>
        <v/>
      </c>
      <c r="L287" s="10">
        <f>IF($N287&lt;&gt;1,"",ROUND($J287*$K287,2))</f>
        <v/>
      </c>
      <c r="N287" s="17">
        <f>IF(AND($B287&lt;&gt;"",ISNUMBER($E287),$D287&lt;&gt;""),1,0)</f>
        <v/>
      </c>
      <c r="O287" s="17">
        <f>IF($N287=1,COUNTIFS($B$2:$B287,$B287,$N$2:$N287,1),"")</f>
        <v/>
      </c>
      <c r="P287" s="17">
        <f>IF($N287=1,$B287&amp;"|"&amp;$O287,"")</f>
        <v/>
      </c>
      <c r="Q287" s="17">
        <f>IF($N287&lt;&gt;1,"",IF($O287=1,N(IFERROR(INDEX('Catálogo'!$F$2:$F$500,MATCH($B287,'Catálogo'!$A$2:$A$500,0)),0)),INDEX($J$1:$J$286,MATCH($B287&amp;"|"&amp;($O287-1),$P$1:$P$286,0))))</f>
        <v/>
      </c>
      <c r="R287" s="17">
        <f>IF($N287&lt;&gt;1,"",IF($O287=1,N(IFERROR(INDEX('Catálogo'!$E$2:$E$500,MATCH($B287,'Catálogo'!$A$2:$A$500,0)),0)),INDEX($K$1:$K$286,MATCH($B287&amp;"|"&amp;($O287-1),$P$1:$P$286,0))))</f>
        <v/>
      </c>
    </row>
    <row r="288" ht="18" customHeight="1">
      <c r="A288" s="18" t="n"/>
      <c r="B288" s="6" t="n"/>
      <c r="C288" s="19">
        <f>IF($B288="","",IFERROR(INDEX('Catálogo'!$B$2:$B$500,MATCH($B288,'Catálogo'!$A$2:$A$500,0)),"Clave no encontrada"))</f>
        <v/>
      </c>
      <c r="D288" s="6" t="n"/>
      <c r="E288" s="8" t="n"/>
      <c r="F288" s="7" t="n"/>
      <c r="G288" s="6" t="n"/>
      <c r="H288" s="10">
        <f>IF($N288&lt;&gt;1,"",IF(AND($I288&gt;0,ISNUMBER($F288)),$F288,$R288))</f>
        <v/>
      </c>
      <c r="I288" s="9">
        <f>IF($N288&lt;&gt;1,"",IF($D288="Salida",-ABS($E288),IF($D288="Entrada",ABS($E288),$E288)))</f>
        <v/>
      </c>
      <c r="J288" s="9">
        <f>IF($N288&lt;&gt;1,"",$Q288+$I288)</f>
        <v/>
      </c>
      <c r="K288" s="10">
        <f>IF($N288&lt;&gt;1,"",IF($I288&gt;0,IF($Q288&gt;0,($Q288*$R288+$I288*$H288)/($Q288+$I288),$H288),$R288))</f>
        <v/>
      </c>
      <c r="L288" s="10">
        <f>IF($N288&lt;&gt;1,"",ROUND($J288*$K288,2))</f>
        <v/>
      </c>
      <c r="N288" s="17">
        <f>IF(AND($B288&lt;&gt;"",ISNUMBER($E288),$D288&lt;&gt;""),1,0)</f>
        <v/>
      </c>
      <c r="O288" s="17">
        <f>IF($N288=1,COUNTIFS($B$2:$B288,$B288,$N$2:$N288,1),"")</f>
        <v/>
      </c>
      <c r="P288" s="17">
        <f>IF($N288=1,$B288&amp;"|"&amp;$O288,"")</f>
        <v/>
      </c>
      <c r="Q288" s="17">
        <f>IF($N288&lt;&gt;1,"",IF($O288=1,N(IFERROR(INDEX('Catálogo'!$F$2:$F$500,MATCH($B288,'Catálogo'!$A$2:$A$500,0)),0)),INDEX($J$1:$J$287,MATCH($B288&amp;"|"&amp;($O288-1),$P$1:$P$287,0))))</f>
        <v/>
      </c>
      <c r="R288" s="17">
        <f>IF($N288&lt;&gt;1,"",IF($O288=1,N(IFERROR(INDEX('Catálogo'!$E$2:$E$500,MATCH($B288,'Catálogo'!$A$2:$A$500,0)),0)),INDEX($K$1:$K$287,MATCH($B288&amp;"|"&amp;($O288-1),$P$1:$P$287,0))))</f>
        <v/>
      </c>
    </row>
    <row r="289" ht="18" customHeight="1">
      <c r="A289" s="18" t="n"/>
      <c r="B289" s="6" t="n"/>
      <c r="C289" s="19">
        <f>IF($B289="","",IFERROR(INDEX('Catálogo'!$B$2:$B$500,MATCH($B289,'Catálogo'!$A$2:$A$500,0)),"Clave no encontrada"))</f>
        <v/>
      </c>
      <c r="D289" s="6" t="n"/>
      <c r="E289" s="8" t="n"/>
      <c r="F289" s="7" t="n"/>
      <c r="G289" s="6" t="n"/>
      <c r="H289" s="10">
        <f>IF($N289&lt;&gt;1,"",IF(AND($I289&gt;0,ISNUMBER($F289)),$F289,$R289))</f>
        <v/>
      </c>
      <c r="I289" s="9">
        <f>IF($N289&lt;&gt;1,"",IF($D289="Salida",-ABS($E289),IF($D289="Entrada",ABS($E289),$E289)))</f>
        <v/>
      </c>
      <c r="J289" s="9">
        <f>IF($N289&lt;&gt;1,"",$Q289+$I289)</f>
        <v/>
      </c>
      <c r="K289" s="10">
        <f>IF($N289&lt;&gt;1,"",IF($I289&gt;0,IF($Q289&gt;0,($Q289*$R289+$I289*$H289)/($Q289+$I289),$H289),$R289))</f>
        <v/>
      </c>
      <c r="L289" s="10">
        <f>IF($N289&lt;&gt;1,"",ROUND($J289*$K289,2))</f>
        <v/>
      </c>
      <c r="N289" s="17">
        <f>IF(AND($B289&lt;&gt;"",ISNUMBER($E289),$D289&lt;&gt;""),1,0)</f>
        <v/>
      </c>
      <c r="O289" s="17">
        <f>IF($N289=1,COUNTIFS($B$2:$B289,$B289,$N$2:$N289,1),"")</f>
        <v/>
      </c>
      <c r="P289" s="17">
        <f>IF($N289=1,$B289&amp;"|"&amp;$O289,"")</f>
        <v/>
      </c>
      <c r="Q289" s="17">
        <f>IF($N289&lt;&gt;1,"",IF($O289=1,N(IFERROR(INDEX('Catálogo'!$F$2:$F$500,MATCH($B289,'Catálogo'!$A$2:$A$500,0)),0)),INDEX($J$1:$J$288,MATCH($B289&amp;"|"&amp;($O289-1),$P$1:$P$288,0))))</f>
        <v/>
      </c>
      <c r="R289" s="17">
        <f>IF($N289&lt;&gt;1,"",IF($O289=1,N(IFERROR(INDEX('Catálogo'!$E$2:$E$500,MATCH($B289,'Catálogo'!$A$2:$A$500,0)),0)),INDEX($K$1:$K$288,MATCH($B289&amp;"|"&amp;($O289-1),$P$1:$P$288,0))))</f>
        <v/>
      </c>
    </row>
    <row r="290" ht="18" customHeight="1">
      <c r="A290" s="18" t="n"/>
      <c r="B290" s="6" t="n"/>
      <c r="C290" s="19">
        <f>IF($B290="","",IFERROR(INDEX('Catálogo'!$B$2:$B$500,MATCH($B290,'Catálogo'!$A$2:$A$500,0)),"Clave no encontrada"))</f>
        <v/>
      </c>
      <c r="D290" s="6" t="n"/>
      <c r="E290" s="8" t="n"/>
      <c r="F290" s="7" t="n"/>
      <c r="G290" s="6" t="n"/>
      <c r="H290" s="10">
        <f>IF($N290&lt;&gt;1,"",IF(AND($I290&gt;0,ISNUMBER($F290)),$F290,$R290))</f>
        <v/>
      </c>
      <c r="I290" s="9">
        <f>IF($N290&lt;&gt;1,"",IF($D290="Salida",-ABS($E290),IF($D290="Entrada",ABS($E290),$E290)))</f>
        <v/>
      </c>
      <c r="J290" s="9">
        <f>IF($N290&lt;&gt;1,"",$Q290+$I290)</f>
        <v/>
      </c>
      <c r="K290" s="10">
        <f>IF($N290&lt;&gt;1,"",IF($I290&gt;0,IF($Q290&gt;0,($Q290*$R290+$I290*$H290)/($Q290+$I290),$H290),$R290))</f>
        <v/>
      </c>
      <c r="L290" s="10">
        <f>IF($N290&lt;&gt;1,"",ROUND($J290*$K290,2))</f>
        <v/>
      </c>
      <c r="N290" s="17">
        <f>IF(AND($B290&lt;&gt;"",ISNUMBER($E290),$D290&lt;&gt;""),1,0)</f>
        <v/>
      </c>
      <c r="O290" s="17">
        <f>IF($N290=1,COUNTIFS($B$2:$B290,$B290,$N$2:$N290,1),"")</f>
        <v/>
      </c>
      <c r="P290" s="17">
        <f>IF($N290=1,$B290&amp;"|"&amp;$O290,"")</f>
        <v/>
      </c>
      <c r="Q290" s="17">
        <f>IF($N290&lt;&gt;1,"",IF($O290=1,N(IFERROR(INDEX('Catálogo'!$F$2:$F$500,MATCH($B290,'Catálogo'!$A$2:$A$500,0)),0)),INDEX($J$1:$J$289,MATCH($B290&amp;"|"&amp;($O290-1),$P$1:$P$289,0))))</f>
        <v/>
      </c>
      <c r="R290" s="17">
        <f>IF($N290&lt;&gt;1,"",IF($O290=1,N(IFERROR(INDEX('Catálogo'!$E$2:$E$500,MATCH($B290,'Catálogo'!$A$2:$A$500,0)),0)),INDEX($K$1:$K$289,MATCH($B290&amp;"|"&amp;($O290-1),$P$1:$P$289,0))))</f>
        <v/>
      </c>
    </row>
    <row r="291" ht="18" customHeight="1">
      <c r="A291" s="18" t="n"/>
      <c r="B291" s="6" t="n"/>
      <c r="C291" s="19">
        <f>IF($B291="","",IFERROR(INDEX('Catálogo'!$B$2:$B$500,MATCH($B291,'Catálogo'!$A$2:$A$500,0)),"Clave no encontrada"))</f>
        <v/>
      </c>
      <c r="D291" s="6" t="n"/>
      <c r="E291" s="8" t="n"/>
      <c r="F291" s="7" t="n"/>
      <c r="G291" s="6" t="n"/>
      <c r="H291" s="10">
        <f>IF($N291&lt;&gt;1,"",IF(AND($I291&gt;0,ISNUMBER($F291)),$F291,$R291))</f>
        <v/>
      </c>
      <c r="I291" s="9">
        <f>IF($N291&lt;&gt;1,"",IF($D291="Salida",-ABS($E291),IF($D291="Entrada",ABS($E291),$E291)))</f>
        <v/>
      </c>
      <c r="J291" s="9">
        <f>IF($N291&lt;&gt;1,"",$Q291+$I291)</f>
        <v/>
      </c>
      <c r="K291" s="10">
        <f>IF($N291&lt;&gt;1,"",IF($I291&gt;0,IF($Q291&gt;0,($Q291*$R291+$I291*$H291)/($Q291+$I291),$H291),$R291))</f>
        <v/>
      </c>
      <c r="L291" s="10">
        <f>IF($N291&lt;&gt;1,"",ROUND($J291*$K291,2))</f>
        <v/>
      </c>
      <c r="N291" s="17">
        <f>IF(AND($B291&lt;&gt;"",ISNUMBER($E291),$D291&lt;&gt;""),1,0)</f>
        <v/>
      </c>
      <c r="O291" s="17">
        <f>IF($N291=1,COUNTIFS($B$2:$B291,$B291,$N$2:$N291,1),"")</f>
        <v/>
      </c>
      <c r="P291" s="17">
        <f>IF($N291=1,$B291&amp;"|"&amp;$O291,"")</f>
        <v/>
      </c>
      <c r="Q291" s="17">
        <f>IF($N291&lt;&gt;1,"",IF($O291=1,N(IFERROR(INDEX('Catálogo'!$F$2:$F$500,MATCH($B291,'Catálogo'!$A$2:$A$500,0)),0)),INDEX($J$1:$J$290,MATCH($B291&amp;"|"&amp;($O291-1),$P$1:$P$290,0))))</f>
        <v/>
      </c>
      <c r="R291" s="17">
        <f>IF($N291&lt;&gt;1,"",IF($O291=1,N(IFERROR(INDEX('Catálogo'!$E$2:$E$500,MATCH($B291,'Catálogo'!$A$2:$A$500,0)),0)),INDEX($K$1:$K$290,MATCH($B291&amp;"|"&amp;($O291-1),$P$1:$P$290,0))))</f>
        <v/>
      </c>
    </row>
    <row r="292" ht="18" customHeight="1">
      <c r="A292" s="18" t="n"/>
      <c r="B292" s="6" t="n"/>
      <c r="C292" s="19">
        <f>IF($B292="","",IFERROR(INDEX('Catálogo'!$B$2:$B$500,MATCH($B292,'Catálogo'!$A$2:$A$500,0)),"Clave no encontrada"))</f>
        <v/>
      </c>
      <c r="D292" s="6" t="n"/>
      <c r="E292" s="8" t="n"/>
      <c r="F292" s="7" t="n"/>
      <c r="G292" s="6" t="n"/>
      <c r="H292" s="10">
        <f>IF($N292&lt;&gt;1,"",IF(AND($I292&gt;0,ISNUMBER($F292)),$F292,$R292))</f>
        <v/>
      </c>
      <c r="I292" s="9">
        <f>IF($N292&lt;&gt;1,"",IF($D292="Salida",-ABS($E292),IF($D292="Entrada",ABS($E292),$E292)))</f>
        <v/>
      </c>
      <c r="J292" s="9">
        <f>IF($N292&lt;&gt;1,"",$Q292+$I292)</f>
        <v/>
      </c>
      <c r="K292" s="10">
        <f>IF($N292&lt;&gt;1,"",IF($I292&gt;0,IF($Q292&gt;0,($Q292*$R292+$I292*$H292)/($Q292+$I292),$H292),$R292))</f>
        <v/>
      </c>
      <c r="L292" s="10">
        <f>IF($N292&lt;&gt;1,"",ROUND($J292*$K292,2))</f>
        <v/>
      </c>
      <c r="N292" s="17">
        <f>IF(AND($B292&lt;&gt;"",ISNUMBER($E292),$D292&lt;&gt;""),1,0)</f>
        <v/>
      </c>
      <c r="O292" s="17">
        <f>IF($N292=1,COUNTIFS($B$2:$B292,$B292,$N$2:$N292,1),"")</f>
        <v/>
      </c>
      <c r="P292" s="17">
        <f>IF($N292=1,$B292&amp;"|"&amp;$O292,"")</f>
        <v/>
      </c>
      <c r="Q292" s="17">
        <f>IF($N292&lt;&gt;1,"",IF($O292=1,N(IFERROR(INDEX('Catálogo'!$F$2:$F$500,MATCH($B292,'Catálogo'!$A$2:$A$500,0)),0)),INDEX($J$1:$J$291,MATCH($B292&amp;"|"&amp;($O292-1),$P$1:$P$291,0))))</f>
        <v/>
      </c>
      <c r="R292" s="17">
        <f>IF($N292&lt;&gt;1,"",IF($O292=1,N(IFERROR(INDEX('Catálogo'!$E$2:$E$500,MATCH($B292,'Catálogo'!$A$2:$A$500,0)),0)),INDEX($K$1:$K$291,MATCH($B292&amp;"|"&amp;($O292-1),$P$1:$P$291,0))))</f>
        <v/>
      </c>
    </row>
    <row r="293" ht="18" customHeight="1">
      <c r="A293" s="18" t="n"/>
      <c r="B293" s="6" t="n"/>
      <c r="C293" s="19">
        <f>IF($B293="","",IFERROR(INDEX('Catálogo'!$B$2:$B$500,MATCH($B293,'Catálogo'!$A$2:$A$500,0)),"Clave no encontrada"))</f>
        <v/>
      </c>
      <c r="D293" s="6" t="n"/>
      <c r="E293" s="8" t="n"/>
      <c r="F293" s="7" t="n"/>
      <c r="G293" s="6" t="n"/>
      <c r="H293" s="10">
        <f>IF($N293&lt;&gt;1,"",IF(AND($I293&gt;0,ISNUMBER($F293)),$F293,$R293))</f>
        <v/>
      </c>
      <c r="I293" s="9">
        <f>IF($N293&lt;&gt;1,"",IF($D293="Salida",-ABS($E293),IF($D293="Entrada",ABS($E293),$E293)))</f>
        <v/>
      </c>
      <c r="J293" s="9">
        <f>IF($N293&lt;&gt;1,"",$Q293+$I293)</f>
        <v/>
      </c>
      <c r="K293" s="10">
        <f>IF($N293&lt;&gt;1,"",IF($I293&gt;0,IF($Q293&gt;0,($Q293*$R293+$I293*$H293)/($Q293+$I293),$H293),$R293))</f>
        <v/>
      </c>
      <c r="L293" s="10">
        <f>IF($N293&lt;&gt;1,"",ROUND($J293*$K293,2))</f>
        <v/>
      </c>
      <c r="N293" s="17">
        <f>IF(AND($B293&lt;&gt;"",ISNUMBER($E293),$D293&lt;&gt;""),1,0)</f>
        <v/>
      </c>
      <c r="O293" s="17">
        <f>IF($N293=1,COUNTIFS($B$2:$B293,$B293,$N$2:$N293,1),"")</f>
        <v/>
      </c>
      <c r="P293" s="17">
        <f>IF($N293=1,$B293&amp;"|"&amp;$O293,"")</f>
        <v/>
      </c>
      <c r="Q293" s="17">
        <f>IF($N293&lt;&gt;1,"",IF($O293=1,N(IFERROR(INDEX('Catálogo'!$F$2:$F$500,MATCH($B293,'Catálogo'!$A$2:$A$500,0)),0)),INDEX($J$1:$J$292,MATCH($B293&amp;"|"&amp;($O293-1),$P$1:$P$292,0))))</f>
        <v/>
      </c>
      <c r="R293" s="17">
        <f>IF($N293&lt;&gt;1,"",IF($O293=1,N(IFERROR(INDEX('Catálogo'!$E$2:$E$500,MATCH($B293,'Catálogo'!$A$2:$A$500,0)),0)),INDEX($K$1:$K$292,MATCH($B293&amp;"|"&amp;($O293-1),$P$1:$P$292,0))))</f>
        <v/>
      </c>
    </row>
    <row r="294" ht="18" customHeight="1">
      <c r="A294" s="18" t="n"/>
      <c r="B294" s="6" t="n"/>
      <c r="C294" s="19">
        <f>IF($B294="","",IFERROR(INDEX('Catálogo'!$B$2:$B$500,MATCH($B294,'Catálogo'!$A$2:$A$500,0)),"Clave no encontrada"))</f>
        <v/>
      </c>
      <c r="D294" s="6" t="n"/>
      <c r="E294" s="8" t="n"/>
      <c r="F294" s="7" t="n"/>
      <c r="G294" s="6" t="n"/>
      <c r="H294" s="10">
        <f>IF($N294&lt;&gt;1,"",IF(AND($I294&gt;0,ISNUMBER($F294)),$F294,$R294))</f>
        <v/>
      </c>
      <c r="I294" s="9">
        <f>IF($N294&lt;&gt;1,"",IF($D294="Salida",-ABS($E294),IF($D294="Entrada",ABS($E294),$E294)))</f>
        <v/>
      </c>
      <c r="J294" s="9">
        <f>IF($N294&lt;&gt;1,"",$Q294+$I294)</f>
        <v/>
      </c>
      <c r="K294" s="10">
        <f>IF($N294&lt;&gt;1,"",IF($I294&gt;0,IF($Q294&gt;0,($Q294*$R294+$I294*$H294)/($Q294+$I294),$H294),$R294))</f>
        <v/>
      </c>
      <c r="L294" s="10">
        <f>IF($N294&lt;&gt;1,"",ROUND($J294*$K294,2))</f>
        <v/>
      </c>
      <c r="N294" s="17">
        <f>IF(AND($B294&lt;&gt;"",ISNUMBER($E294),$D294&lt;&gt;""),1,0)</f>
        <v/>
      </c>
      <c r="O294" s="17">
        <f>IF($N294=1,COUNTIFS($B$2:$B294,$B294,$N$2:$N294,1),"")</f>
        <v/>
      </c>
      <c r="P294" s="17">
        <f>IF($N294=1,$B294&amp;"|"&amp;$O294,"")</f>
        <v/>
      </c>
      <c r="Q294" s="17">
        <f>IF($N294&lt;&gt;1,"",IF($O294=1,N(IFERROR(INDEX('Catálogo'!$F$2:$F$500,MATCH($B294,'Catálogo'!$A$2:$A$500,0)),0)),INDEX($J$1:$J$293,MATCH($B294&amp;"|"&amp;($O294-1),$P$1:$P$293,0))))</f>
        <v/>
      </c>
      <c r="R294" s="17">
        <f>IF($N294&lt;&gt;1,"",IF($O294=1,N(IFERROR(INDEX('Catálogo'!$E$2:$E$500,MATCH($B294,'Catálogo'!$A$2:$A$500,0)),0)),INDEX($K$1:$K$293,MATCH($B294&amp;"|"&amp;($O294-1),$P$1:$P$293,0))))</f>
        <v/>
      </c>
    </row>
    <row r="295" ht="18" customHeight="1">
      <c r="A295" s="18" t="n"/>
      <c r="B295" s="6" t="n"/>
      <c r="C295" s="19">
        <f>IF($B295="","",IFERROR(INDEX('Catálogo'!$B$2:$B$500,MATCH($B295,'Catálogo'!$A$2:$A$500,0)),"Clave no encontrada"))</f>
        <v/>
      </c>
      <c r="D295" s="6" t="n"/>
      <c r="E295" s="8" t="n"/>
      <c r="F295" s="7" t="n"/>
      <c r="G295" s="6" t="n"/>
      <c r="H295" s="10">
        <f>IF($N295&lt;&gt;1,"",IF(AND($I295&gt;0,ISNUMBER($F295)),$F295,$R295))</f>
        <v/>
      </c>
      <c r="I295" s="9">
        <f>IF($N295&lt;&gt;1,"",IF($D295="Salida",-ABS($E295),IF($D295="Entrada",ABS($E295),$E295)))</f>
        <v/>
      </c>
      <c r="J295" s="9">
        <f>IF($N295&lt;&gt;1,"",$Q295+$I295)</f>
        <v/>
      </c>
      <c r="K295" s="10">
        <f>IF($N295&lt;&gt;1,"",IF($I295&gt;0,IF($Q295&gt;0,($Q295*$R295+$I295*$H295)/($Q295+$I295),$H295),$R295))</f>
        <v/>
      </c>
      <c r="L295" s="10">
        <f>IF($N295&lt;&gt;1,"",ROUND($J295*$K295,2))</f>
        <v/>
      </c>
      <c r="N295" s="17">
        <f>IF(AND($B295&lt;&gt;"",ISNUMBER($E295),$D295&lt;&gt;""),1,0)</f>
        <v/>
      </c>
      <c r="O295" s="17">
        <f>IF($N295=1,COUNTIFS($B$2:$B295,$B295,$N$2:$N295,1),"")</f>
        <v/>
      </c>
      <c r="P295" s="17">
        <f>IF($N295=1,$B295&amp;"|"&amp;$O295,"")</f>
        <v/>
      </c>
      <c r="Q295" s="17">
        <f>IF($N295&lt;&gt;1,"",IF($O295=1,N(IFERROR(INDEX('Catálogo'!$F$2:$F$500,MATCH($B295,'Catálogo'!$A$2:$A$500,0)),0)),INDEX($J$1:$J$294,MATCH($B295&amp;"|"&amp;($O295-1),$P$1:$P$294,0))))</f>
        <v/>
      </c>
      <c r="R295" s="17">
        <f>IF($N295&lt;&gt;1,"",IF($O295=1,N(IFERROR(INDEX('Catálogo'!$E$2:$E$500,MATCH($B295,'Catálogo'!$A$2:$A$500,0)),0)),INDEX($K$1:$K$294,MATCH($B295&amp;"|"&amp;($O295-1),$P$1:$P$294,0))))</f>
        <v/>
      </c>
    </row>
    <row r="296" ht="18" customHeight="1">
      <c r="A296" s="18" t="n"/>
      <c r="B296" s="6" t="n"/>
      <c r="C296" s="19">
        <f>IF($B296="","",IFERROR(INDEX('Catálogo'!$B$2:$B$500,MATCH($B296,'Catálogo'!$A$2:$A$500,0)),"Clave no encontrada"))</f>
        <v/>
      </c>
      <c r="D296" s="6" t="n"/>
      <c r="E296" s="8" t="n"/>
      <c r="F296" s="7" t="n"/>
      <c r="G296" s="6" t="n"/>
      <c r="H296" s="10">
        <f>IF($N296&lt;&gt;1,"",IF(AND($I296&gt;0,ISNUMBER($F296)),$F296,$R296))</f>
        <v/>
      </c>
      <c r="I296" s="9">
        <f>IF($N296&lt;&gt;1,"",IF($D296="Salida",-ABS($E296),IF($D296="Entrada",ABS($E296),$E296)))</f>
        <v/>
      </c>
      <c r="J296" s="9">
        <f>IF($N296&lt;&gt;1,"",$Q296+$I296)</f>
        <v/>
      </c>
      <c r="K296" s="10">
        <f>IF($N296&lt;&gt;1,"",IF($I296&gt;0,IF($Q296&gt;0,($Q296*$R296+$I296*$H296)/($Q296+$I296),$H296),$R296))</f>
        <v/>
      </c>
      <c r="L296" s="10">
        <f>IF($N296&lt;&gt;1,"",ROUND($J296*$K296,2))</f>
        <v/>
      </c>
      <c r="N296" s="17">
        <f>IF(AND($B296&lt;&gt;"",ISNUMBER($E296),$D296&lt;&gt;""),1,0)</f>
        <v/>
      </c>
      <c r="O296" s="17">
        <f>IF($N296=1,COUNTIFS($B$2:$B296,$B296,$N$2:$N296,1),"")</f>
        <v/>
      </c>
      <c r="P296" s="17">
        <f>IF($N296=1,$B296&amp;"|"&amp;$O296,"")</f>
        <v/>
      </c>
      <c r="Q296" s="17">
        <f>IF($N296&lt;&gt;1,"",IF($O296=1,N(IFERROR(INDEX('Catálogo'!$F$2:$F$500,MATCH($B296,'Catálogo'!$A$2:$A$500,0)),0)),INDEX($J$1:$J$295,MATCH($B296&amp;"|"&amp;($O296-1),$P$1:$P$295,0))))</f>
        <v/>
      </c>
      <c r="R296" s="17">
        <f>IF($N296&lt;&gt;1,"",IF($O296=1,N(IFERROR(INDEX('Catálogo'!$E$2:$E$500,MATCH($B296,'Catálogo'!$A$2:$A$500,0)),0)),INDEX($K$1:$K$295,MATCH($B296&amp;"|"&amp;($O296-1),$P$1:$P$295,0))))</f>
        <v/>
      </c>
    </row>
    <row r="297" ht="18" customHeight="1">
      <c r="A297" s="18" t="n"/>
      <c r="B297" s="6" t="n"/>
      <c r="C297" s="19">
        <f>IF($B297="","",IFERROR(INDEX('Catálogo'!$B$2:$B$500,MATCH($B297,'Catálogo'!$A$2:$A$500,0)),"Clave no encontrada"))</f>
        <v/>
      </c>
      <c r="D297" s="6" t="n"/>
      <c r="E297" s="8" t="n"/>
      <c r="F297" s="7" t="n"/>
      <c r="G297" s="6" t="n"/>
      <c r="H297" s="10">
        <f>IF($N297&lt;&gt;1,"",IF(AND($I297&gt;0,ISNUMBER($F297)),$F297,$R297))</f>
        <v/>
      </c>
      <c r="I297" s="9">
        <f>IF($N297&lt;&gt;1,"",IF($D297="Salida",-ABS($E297),IF($D297="Entrada",ABS($E297),$E297)))</f>
        <v/>
      </c>
      <c r="J297" s="9">
        <f>IF($N297&lt;&gt;1,"",$Q297+$I297)</f>
        <v/>
      </c>
      <c r="K297" s="10">
        <f>IF($N297&lt;&gt;1,"",IF($I297&gt;0,IF($Q297&gt;0,($Q297*$R297+$I297*$H297)/($Q297+$I297),$H297),$R297))</f>
        <v/>
      </c>
      <c r="L297" s="10">
        <f>IF($N297&lt;&gt;1,"",ROUND($J297*$K297,2))</f>
        <v/>
      </c>
      <c r="N297" s="17">
        <f>IF(AND($B297&lt;&gt;"",ISNUMBER($E297),$D297&lt;&gt;""),1,0)</f>
        <v/>
      </c>
      <c r="O297" s="17">
        <f>IF($N297=1,COUNTIFS($B$2:$B297,$B297,$N$2:$N297,1),"")</f>
        <v/>
      </c>
      <c r="P297" s="17">
        <f>IF($N297=1,$B297&amp;"|"&amp;$O297,"")</f>
        <v/>
      </c>
      <c r="Q297" s="17">
        <f>IF($N297&lt;&gt;1,"",IF($O297=1,N(IFERROR(INDEX('Catálogo'!$F$2:$F$500,MATCH($B297,'Catálogo'!$A$2:$A$500,0)),0)),INDEX($J$1:$J$296,MATCH($B297&amp;"|"&amp;($O297-1),$P$1:$P$296,0))))</f>
        <v/>
      </c>
      <c r="R297" s="17">
        <f>IF($N297&lt;&gt;1,"",IF($O297=1,N(IFERROR(INDEX('Catálogo'!$E$2:$E$500,MATCH($B297,'Catálogo'!$A$2:$A$500,0)),0)),INDEX($K$1:$K$296,MATCH($B297&amp;"|"&amp;($O297-1),$P$1:$P$296,0))))</f>
        <v/>
      </c>
    </row>
    <row r="298" ht="18" customHeight="1">
      <c r="A298" s="18" t="n"/>
      <c r="B298" s="6" t="n"/>
      <c r="C298" s="19">
        <f>IF($B298="","",IFERROR(INDEX('Catálogo'!$B$2:$B$500,MATCH($B298,'Catálogo'!$A$2:$A$500,0)),"Clave no encontrada"))</f>
        <v/>
      </c>
      <c r="D298" s="6" t="n"/>
      <c r="E298" s="8" t="n"/>
      <c r="F298" s="7" t="n"/>
      <c r="G298" s="6" t="n"/>
      <c r="H298" s="10">
        <f>IF($N298&lt;&gt;1,"",IF(AND($I298&gt;0,ISNUMBER($F298)),$F298,$R298))</f>
        <v/>
      </c>
      <c r="I298" s="9">
        <f>IF($N298&lt;&gt;1,"",IF($D298="Salida",-ABS($E298),IF($D298="Entrada",ABS($E298),$E298)))</f>
        <v/>
      </c>
      <c r="J298" s="9">
        <f>IF($N298&lt;&gt;1,"",$Q298+$I298)</f>
        <v/>
      </c>
      <c r="K298" s="10">
        <f>IF($N298&lt;&gt;1,"",IF($I298&gt;0,IF($Q298&gt;0,($Q298*$R298+$I298*$H298)/($Q298+$I298),$H298),$R298))</f>
        <v/>
      </c>
      <c r="L298" s="10">
        <f>IF($N298&lt;&gt;1,"",ROUND($J298*$K298,2))</f>
        <v/>
      </c>
      <c r="N298" s="17">
        <f>IF(AND($B298&lt;&gt;"",ISNUMBER($E298),$D298&lt;&gt;""),1,0)</f>
        <v/>
      </c>
      <c r="O298" s="17">
        <f>IF($N298=1,COUNTIFS($B$2:$B298,$B298,$N$2:$N298,1),"")</f>
        <v/>
      </c>
      <c r="P298" s="17">
        <f>IF($N298=1,$B298&amp;"|"&amp;$O298,"")</f>
        <v/>
      </c>
      <c r="Q298" s="17">
        <f>IF($N298&lt;&gt;1,"",IF($O298=1,N(IFERROR(INDEX('Catálogo'!$F$2:$F$500,MATCH($B298,'Catálogo'!$A$2:$A$500,0)),0)),INDEX($J$1:$J$297,MATCH($B298&amp;"|"&amp;($O298-1),$P$1:$P$297,0))))</f>
        <v/>
      </c>
      <c r="R298" s="17">
        <f>IF($N298&lt;&gt;1,"",IF($O298=1,N(IFERROR(INDEX('Catálogo'!$E$2:$E$500,MATCH($B298,'Catálogo'!$A$2:$A$500,0)),0)),INDEX($K$1:$K$297,MATCH($B298&amp;"|"&amp;($O298-1),$P$1:$P$297,0))))</f>
        <v/>
      </c>
    </row>
    <row r="299" ht="18" customHeight="1">
      <c r="A299" s="18" t="n"/>
      <c r="B299" s="6" t="n"/>
      <c r="C299" s="19">
        <f>IF($B299="","",IFERROR(INDEX('Catálogo'!$B$2:$B$500,MATCH($B299,'Catálogo'!$A$2:$A$500,0)),"Clave no encontrada"))</f>
        <v/>
      </c>
      <c r="D299" s="6" t="n"/>
      <c r="E299" s="8" t="n"/>
      <c r="F299" s="7" t="n"/>
      <c r="G299" s="6" t="n"/>
      <c r="H299" s="10">
        <f>IF($N299&lt;&gt;1,"",IF(AND($I299&gt;0,ISNUMBER($F299)),$F299,$R299))</f>
        <v/>
      </c>
      <c r="I299" s="9">
        <f>IF($N299&lt;&gt;1,"",IF($D299="Salida",-ABS($E299),IF($D299="Entrada",ABS($E299),$E299)))</f>
        <v/>
      </c>
      <c r="J299" s="9">
        <f>IF($N299&lt;&gt;1,"",$Q299+$I299)</f>
        <v/>
      </c>
      <c r="K299" s="10">
        <f>IF($N299&lt;&gt;1,"",IF($I299&gt;0,IF($Q299&gt;0,($Q299*$R299+$I299*$H299)/($Q299+$I299),$H299),$R299))</f>
        <v/>
      </c>
      <c r="L299" s="10">
        <f>IF($N299&lt;&gt;1,"",ROUND($J299*$K299,2))</f>
        <v/>
      </c>
      <c r="N299" s="17">
        <f>IF(AND($B299&lt;&gt;"",ISNUMBER($E299),$D299&lt;&gt;""),1,0)</f>
        <v/>
      </c>
      <c r="O299" s="17">
        <f>IF($N299=1,COUNTIFS($B$2:$B299,$B299,$N$2:$N299,1),"")</f>
        <v/>
      </c>
      <c r="P299" s="17">
        <f>IF($N299=1,$B299&amp;"|"&amp;$O299,"")</f>
        <v/>
      </c>
      <c r="Q299" s="17">
        <f>IF($N299&lt;&gt;1,"",IF($O299=1,N(IFERROR(INDEX('Catálogo'!$F$2:$F$500,MATCH($B299,'Catálogo'!$A$2:$A$500,0)),0)),INDEX($J$1:$J$298,MATCH($B299&amp;"|"&amp;($O299-1),$P$1:$P$298,0))))</f>
        <v/>
      </c>
      <c r="R299" s="17">
        <f>IF($N299&lt;&gt;1,"",IF($O299=1,N(IFERROR(INDEX('Catálogo'!$E$2:$E$500,MATCH($B299,'Catálogo'!$A$2:$A$500,0)),0)),INDEX($K$1:$K$298,MATCH($B299&amp;"|"&amp;($O299-1),$P$1:$P$298,0))))</f>
        <v/>
      </c>
    </row>
    <row r="300" ht="18" customHeight="1">
      <c r="A300" s="18" t="n"/>
      <c r="B300" s="6" t="n"/>
      <c r="C300" s="19">
        <f>IF($B300="","",IFERROR(INDEX('Catálogo'!$B$2:$B$500,MATCH($B300,'Catálogo'!$A$2:$A$500,0)),"Clave no encontrada"))</f>
        <v/>
      </c>
      <c r="D300" s="6" t="n"/>
      <c r="E300" s="8" t="n"/>
      <c r="F300" s="7" t="n"/>
      <c r="G300" s="6" t="n"/>
      <c r="H300" s="10">
        <f>IF($N300&lt;&gt;1,"",IF(AND($I300&gt;0,ISNUMBER($F300)),$F300,$R300))</f>
        <v/>
      </c>
      <c r="I300" s="9">
        <f>IF($N300&lt;&gt;1,"",IF($D300="Salida",-ABS($E300),IF($D300="Entrada",ABS($E300),$E300)))</f>
        <v/>
      </c>
      <c r="J300" s="9">
        <f>IF($N300&lt;&gt;1,"",$Q300+$I300)</f>
        <v/>
      </c>
      <c r="K300" s="10">
        <f>IF($N300&lt;&gt;1,"",IF($I300&gt;0,IF($Q300&gt;0,($Q300*$R300+$I300*$H300)/($Q300+$I300),$H300),$R300))</f>
        <v/>
      </c>
      <c r="L300" s="10">
        <f>IF($N300&lt;&gt;1,"",ROUND($J300*$K300,2))</f>
        <v/>
      </c>
      <c r="N300" s="17">
        <f>IF(AND($B300&lt;&gt;"",ISNUMBER($E300),$D300&lt;&gt;""),1,0)</f>
        <v/>
      </c>
      <c r="O300" s="17">
        <f>IF($N300=1,COUNTIFS($B$2:$B300,$B300,$N$2:$N300,1),"")</f>
        <v/>
      </c>
      <c r="P300" s="17">
        <f>IF($N300=1,$B300&amp;"|"&amp;$O300,"")</f>
        <v/>
      </c>
      <c r="Q300" s="17">
        <f>IF($N300&lt;&gt;1,"",IF($O300=1,N(IFERROR(INDEX('Catálogo'!$F$2:$F$500,MATCH($B300,'Catálogo'!$A$2:$A$500,0)),0)),INDEX($J$1:$J$299,MATCH($B300&amp;"|"&amp;($O300-1),$P$1:$P$299,0))))</f>
        <v/>
      </c>
      <c r="R300" s="17">
        <f>IF($N300&lt;&gt;1,"",IF($O300=1,N(IFERROR(INDEX('Catálogo'!$E$2:$E$500,MATCH($B300,'Catálogo'!$A$2:$A$500,0)),0)),INDEX($K$1:$K$299,MATCH($B300&amp;"|"&amp;($O300-1),$P$1:$P$299,0))))</f>
        <v/>
      </c>
    </row>
    <row r="301" ht="18" customHeight="1">
      <c r="A301" s="18" t="n"/>
      <c r="B301" s="6" t="n"/>
      <c r="C301" s="19">
        <f>IF($B301="","",IFERROR(INDEX('Catálogo'!$B$2:$B$500,MATCH($B301,'Catálogo'!$A$2:$A$500,0)),"Clave no encontrada"))</f>
        <v/>
      </c>
      <c r="D301" s="6" t="n"/>
      <c r="E301" s="8" t="n"/>
      <c r="F301" s="7" t="n"/>
      <c r="G301" s="6" t="n"/>
      <c r="H301" s="10">
        <f>IF($N301&lt;&gt;1,"",IF(AND($I301&gt;0,ISNUMBER($F301)),$F301,$R301))</f>
        <v/>
      </c>
      <c r="I301" s="9">
        <f>IF($N301&lt;&gt;1,"",IF($D301="Salida",-ABS($E301),IF($D301="Entrada",ABS($E301),$E301)))</f>
        <v/>
      </c>
      <c r="J301" s="9">
        <f>IF($N301&lt;&gt;1,"",$Q301+$I301)</f>
        <v/>
      </c>
      <c r="K301" s="10">
        <f>IF($N301&lt;&gt;1,"",IF($I301&gt;0,IF($Q301&gt;0,($Q301*$R301+$I301*$H301)/($Q301+$I301),$H301),$R301))</f>
        <v/>
      </c>
      <c r="L301" s="10">
        <f>IF($N301&lt;&gt;1,"",ROUND($J301*$K301,2))</f>
        <v/>
      </c>
      <c r="N301" s="17">
        <f>IF(AND($B301&lt;&gt;"",ISNUMBER($E301),$D301&lt;&gt;""),1,0)</f>
        <v/>
      </c>
      <c r="O301" s="17">
        <f>IF($N301=1,COUNTIFS($B$2:$B301,$B301,$N$2:$N301,1),"")</f>
        <v/>
      </c>
      <c r="P301" s="17">
        <f>IF($N301=1,$B301&amp;"|"&amp;$O301,"")</f>
        <v/>
      </c>
      <c r="Q301" s="17">
        <f>IF($N301&lt;&gt;1,"",IF($O301=1,N(IFERROR(INDEX('Catálogo'!$F$2:$F$500,MATCH($B301,'Catálogo'!$A$2:$A$500,0)),0)),INDEX($J$1:$J$300,MATCH($B301&amp;"|"&amp;($O301-1),$P$1:$P$300,0))))</f>
        <v/>
      </c>
      <c r="R301" s="17">
        <f>IF($N301&lt;&gt;1,"",IF($O301=1,N(IFERROR(INDEX('Catálogo'!$E$2:$E$500,MATCH($B301,'Catálogo'!$A$2:$A$500,0)),0)),INDEX($K$1:$K$300,MATCH($B301&amp;"|"&amp;($O301-1),$P$1:$P$300,0))))</f>
        <v/>
      </c>
    </row>
    <row r="302" ht="18" customHeight="1">
      <c r="A302" s="18" t="n"/>
      <c r="B302" s="6" t="n"/>
      <c r="C302" s="19">
        <f>IF($B302="","",IFERROR(INDEX('Catálogo'!$B$2:$B$500,MATCH($B302,'Catálogo'!$A$2:$A$500,0)),"Clave no encontrada"))</f>
        <v/>
      </c>
      <c r="D302" s="6" t="n"/>
      <c r="E302" s="8" t="n"/>
      <c r="F302" s="7" t="n"/>
      <c r="G302" s="6" t="n"/>
      <c r="H302" s="10">
        <f>IF($N302&lt;&gt;1,"",IF(AND($I302&gt;0,ISNUMBER($F302)),$F302,$R302))</f>
        <v/>
      </c>
      <c r="I302" s="9">
        <f>IF($N302&lt;&gt;1,"",IF($D302="Salida",-ABS($E302),IF($D302="Entrada",ABS($E302),$E302)))</f>
        <v/>
      </c>
      <c r="J302" s="9">
        <f>IF($N302&lt;&gt;1,"",$Q302+$I302)</f>
        <v/>
      </c>
      <c r="K302" s="10">
        <f>IF($N302&lt;&gt;1,"",IF($I302&gt;0,IF($Q302&gt;0,($Q302*$R302+$I302*$H302)/($Q302+$I302),$H302),$R302))</f>
        <v/>
      </c>
      <c r="L302" s="10">
        <f>IF($N302&lt;&gt;1,"",ROUND($J302*$K302,2))</f>
        <v/>
      </c>
      <c r="N302" s="17">
        <f>IF(AND($B302&lt;&gt;"",ISNUMBER($E302),$D302&lt;&gt;""),1,0)</f>
        <v/>
      </c>
      <c r="O302" s="17">
        <f>IF($N302=1,COUNTIFS($B$2:$B302,$B302,$N$2:$N302,1),"")</f>
        <v/>
      </c>
      <c r="P302" s="17">
        <f>IF($N302=1,$B302&amp;"|"&amp;$O302,"")</f>
        <v/>
      </c>
      <c r="Q302" s="17">
        <f>IF($N302&lt;&gt;1,"",IF($O302=1,N(IFERROR(INDEX('Catálogo'!$F$2:$F$500,MATCH($B302,'Catálogo'!$A$2:$A$500,0)),0)),INDEX($J$1:$J$301,MATCH($B302&amp;"|"&amp;($O302-1),$P$1:$P$301,0))))</f>
        <v/>
      </c>
      <c r="R302" s="17">
        <f>IF($N302&lt;&gt;1,"",IF($O302=1,N(IFERROR(INDEX('Catálogo'!$E$2:$E$500,MATCH($B302,'Catálogo'!$A$2:$A$500,0)),0)),INDEX($K$1:$K$301,MATCH($B302&amp;"|"&amp;($O302-1),$P$1:$P$301,0))))</f>
        <v/>
      </c>
    </row>
    <row r="303" ht="18" customHeight="1">
      <c r="A303" s="18" t="n"/>
      <c r="B303" s="6" t="n"/>
      <c r="C303" s="19">
        <f>IF($B303="","",IFERROR(INDEX('Catálogo'!$B$2:$B$500,MATCH($B303,'Catálogo'!$A$2:$A$500,0)),"Clave no encontrada"))</f>
        <v/>
      </c>
      <c r="D303" s="6" t="n"/>
      <c r="E303" s="8" t="n"/>
      <c r="F303" s="7" t="n"/>
      <c r="G303" s="6" t="n"/>
      <c r="H303" s="10">
        <f>IF($N303&lt;&gt;1,"",IF(AND($I303&gt;0,ISNUMBER($F303)),$F303,$R303))</f>
        <v/>
      </c>
      <c r="I303" s="9">
        <f>IF($N303&lt;&gt;1,"",IF($D303="Salida",-ABS($E303),IF($D303="Entrada",ABS($E303),$E303)))</f>
        <v/>
      </c>
      <c r="J303" s="9">
        <f>IF($N303&lt;&gt;1,"",$Q303+$I303)</f>
        <v/>
      </c>
      <c r="K303" s="10">
        <f>IF($N303&lt;&gt;1,"",IF($I303&gt;0,IF($Q303&gt;0,($Q303*$R303+$I303*$H303)/($Q303+$I303),$H303),$R303))</f>
        <v/>
      </c>
      <c r="L303" s="10">
        <f>IF($N303&lt;&gt;1,"",ROUND($J303*$K303,2))</f>
        <v/>
      </c>
      <c r="N303" s="17">
        <f>IF(AND($B303&lt;&gt;"",ISNUMBER($E303),$D303&lt;&gt;""),1,0)</f>
        <v/>
      </c>
      <c r="O303" s="17">
        <f>IF($N303=1,COUNTIFS($B$2:$B303,$B303,$N$2:$N303,1),"")</f>
        <v/>
      </c>
      <c r="P303" s="17">
        <f>IF($N303=1,$B303&amp;"|"&amp;$O303,"")</f>
        <v/>
      </c>
      <c r="Q303" s="17">
        <f>IF($N303&lt;&gt;1,"",IF($O303=1,N(IFERROR(INDEX('Catálogo'!$F$2:$F$500,MATCH($B303,'Catálogo'!$A$2:$A$500,0)),0)),INDEX($J$1:$J$302,MATCH($B303&amp;"|"&amp;($O303-1),$P$1:$P$302,0))))</f>
        <v/>
      </c>
      <c r="R303" s="17">
        <f>IF($N303&lt;&gt;1,"",IF($O303=1,N(IFERROR(INDEX('Catálogo'!$E$2:$E$500,MATCH($B303,'Catálogo'!$A$2:$A$500,0)),0)),INDEX($K$1:$K$302,MATCH($B303&amp;"|"&amp;($O303-1),$P$1:$P$302,0))))</f>
        <v/>
      </c>
    </row>
    <row r="304" ht="18" customHeight="1">
      <c r="A304" s="18" t="n"/>
      <c r="B304" s="6" t="n"/>
      <c r="C304" s="19">
        <f>IF($B304="","",IFERROR(INDEX('Catálogo'!$B$2:$B$500,MATCH($B304,'Catálogo'!$A$2:$A$500,0)),"Clave no encontrada"))</f>
        <v/>
      </c>
      <c r="D304" s="6" t="n"/>
      <c r="E304" s="8" t="n"/>
      <c r="F304" s="7" t="n"/>
      <c r="G304" s="6" t="n"/>
      <c r="H304" s="10">
        <f>IF($N304&lt;&gt;1,"",IF(AND($I304&gt;0,ISNUMBER($F304)),$F304,$R304))</f>
        <v/>
      </c>
      <c r="I304" s="9">
        <f>IF($N304&lt;&gt;1,"",IF($D304="Salida",-ABS($E304),IF($D304="Entrada",ABS($E304),$E304)))</f>
        <v/>
      </c>
      <c r="J304" s="9">
        <f>IF($N304&lt;&gt;1,"",$Q304+$I304)</f>
        <v/>
      </c>
      <c r="K304" s="10">
        <f>IF($N304&lt;&gt;1,"",IF($I304&gt;0,IF($Q304&gt;0,($Q304*$R304+$I304*$H304)/($Q304+$I304),$H304),$R304))</f>
        <v/>
      </c>
      <c r="L304" s="10">
        <f>IF($N304&lt;&gt;1,"",ROUND($J304*$K304,2))</f>
        <v/>
      </c>
      <c r="N304" s="17">
        <f>IF(AND($B304&lt;&gt;"",ISNUMBER($E304),$D304&lt;&gt;""),1,0)</f>
        <v/>
      </c>
      <c r="O304" s="17">
        <f>IF($N304=1,COUNTIFS($B$2:$B304,$B304,$N$2:$N304,1),"")</f>
        <v/>
      </c>
      <c r="P304" s="17">
        <f>IF($N304=1,$B304&amp;"|"&amp;$O304,"")</f>
        <v/>
      </c>
      <c r="Q304" s="17">
        <f>IF($N304&lt;&gt;1,"",IF($O304=1,N(IFERROR(INDEX('Catálogo'!$F$2:$F$500,MATCH($B304,'Catálogo'!$A$2:$A$500,0)),0)),INDEX($J$1:$J$303,MATCH($B304&amp;"|"&amp;($O304-1),$P$1:$P$303,0))))</f>
        <v/>
      </c>
      <c r="R304" s="17">
        <f>IF($N304&lt;&gt;1,"",IF($O304=1,N(IFERROR(INDEX('Catálogo'!$E$2:$E$500,MATCH($B304,'Catálogo'!$A$2:$A$500,0)),0)),INDEX($K$1:$K$303,MATCH($B304&amp;"|"&amp;($O304-1),$P$1:$P$303,0))))</f>
        <v/>
      </c>
    </row>
    <row r="305" ht="18" customHeight="1">
      <c r="A305" s="18" t="n"/>
      <c r="B305" s="6" t="n"/>
      <c r="C305" s="19">
        <f>IF($B305="","",IFERROR(INDEX('Catálogo'!$B$2:$B$500,MATCH($B305,'Catálogo'!$A$2:$A$500,0)),"Clave no encontrada"))</f>
        <v/>
      </c>
      <c r="D305" s="6" t="n"/>
      <c r="E305" s="8" t="n"/>
      <c r="F305" s="7" t="n"/>
      <c r="G305" s="6" t="n"/>
      <c r="H305" s="10">
        <f>IF($N305&lt;&gt;1,"",IF(AND($I305&gt;0,ISNUMBER($F305)),$F305,$R305))</f>
        <v/>
      </c>
      <c r="I305" s="9">
        <f>IF($N305&lt;&gt;1,"",IF($D305="Salida",-ABS($E305),IF($D305="Entrada",ABS($E305),$E305)))</f>
        <v/>
      </c>
      <c r="J305" s="9">
        <f>IF($N305&lt;&gt;1,"",$Q305+$I305)</f>
        <v/>
      </c>
      <c r="K305" s="10">
        <f>IF($N305&lt;&gt;1,"",IF($I305&gt;0,IF($Q305&gt;0,($Q305*$R305+$I305*$H305)/($Q305+$I305),$H305),$R305))</f>
        <v/>
      </c>
      <c r="L305" s="10">
        <f>IF($N305&lt;&gt;1,"",ROUND($J305*$K305,2))</f>
        <v/>
      </c>
      <c r="N305" s="17">
        <f>IF(AND($B305&lt;&gt;"",ISNUMBER($E305),$D305&lt;&gt;""),1,0)</f>
        <v/>
      </c>
      <c r="O305" s="17">
        <f>IF($N305=1,COUNTIFS($B$2:$B305,$B305,$N$2:$N305,1),"")</f>
        <v/>
      </c>
      <c r="P305" s="17">
        <f>IF($N305=1,$B305&amp;"|"&amp;$O305,"")</f>
        <v/>
      </c>
      <c r="Q305" s="17">
        <f>IF($N305&lt;&gt;1,"",IF($O305=1,N(IFERROR(INDEX('Catálogo'!$F$2:$F$500,MATCH($B305,'Catálogo'!$A$2:$A$500,0)),0)),INDEX($J$1:$J$304,MATCH($B305&amp;"|"&amp;($O305-1),$P$1:$P$304,0))))</f>
        <v/>
      </c>
      <c r="R305" s="17">
        <f>IF($N305&lt;&gt;1,"",IF($O305=1,N(IFERROR(INDEX('Catálogo'!$E$2:$E$500,MATCH($B305,'Catálogo'!$A$2:$A$500,0)),0)),INDEX($K$1:$K$304,MATCH($B305&amp;"|"&amp;($O305-1),$P$1:$P$304,0))))</f>
        <v/>
      </c>
    </row>
    <row r="306" ht="18" customHeight="1">
      <c r="A306" s="18" t="n"/>
      <c r="B306" s="6" t="n"/>
      <c r="C306" s="19">
        <f>IF($B306="","",IFERROR(INDEX('Catálogo'!$B$2:$B$500,MATCH($B306,'Catálogo'!$A$2:$A$500,0)),"Clave no encontrada"))</f>
        <v/>
      </c>
      <c r="D306" s="6" t="n"/>
      <c r="E306" s="8" t="n"/>
      <c r="F306" s="7" t="n"/>
      <c r="G306" s="6" t="n"/>
      <c r="H306" s="10">
        <f>IF($N306&lt;&gt;1,"",IF(AND($I306&gt;0,ISNUMBER($F306)),$F306,$R306))</f>
        <v/>
      </c>
      <c r="I306" s="9">
        <f>IF($N306&lt;&gt;1,"",IF($D306="Salida",-ABS($E306),IF($D306="Entrada",ABS($E306),$E306)))</f>
        <v/>
      </c>
      <c r="J306" s="9">
        <f>IF($N306&lt;&gt;1,"",$Q306+$I306)</f>
        <v/>
      </c>
      <c r="K306" s="10">
        <f>IF($N306&lt;&gt;1,"",IF($I306&gt;0,IF($Q306&gt;0,($Q306*$R306+$I306*$H306)/($Q306+$I306),$H306),$R306))</f>
        <v/>
      </c>
      <c r="L306" s="10">
        <f>IF($N306&lt;&gt;1,"",ROUND($J306*$K306,2))</f>
        <v/>
      </c>
      <c r="N306" s="17">
        <f>IF(AND($B306&lt;&gt;"",ISNUMBER($E306),$D306&lt;&gt;""),1,0)</f>
        <v/>
      </c>
      <c r="O306" s="17">
        <f>IF($N306=1,COUNTIFS($B$2:$B306,$B306,$N$2:$N306,1),"")</f>
        <v/>
      </c>
      <c r="P306" s="17">
        <f>IF($N306=1,$B306&amp;"|"&amp;$O306,"")</f>
        <v/>
      </c>
      <c r="Q306" s="17">
        <f>IF($N306&lt;&gt;1,"",IF($O306=1,N(IFERROR(INDEX('Catálogo'!$F$2:$F$500,MATCH($B306,'Catálogo'!$A$2:$A$500,0)),0)),INDEX($J$1:$J$305,MATCH($B306&amp;"|"&amp;($O306-1),$P$1:$P$305,0))))</f>
        <v/>
      </c>
      <c r="R306" s="17">
        <f>IF($N306&lt;&gt;1,"",IF($O306=1,N(IFERROR(INDEX('Catálogo'!$E$2:$E$500,MATCH($B306,'Catálogo'!$A$2:$A$500,0)),0)),INDEX($K$1:$K$305,MATCH($B306&amp;"|"&amp;($O306-1),$P$1:$P$305,0))))</f>
        <v/>
      </c>
    </row>
    <row r="307" ht="18" customHeight="1">
      <c r="A307" s="18" t="n"/>
      <c r="B307" s="6" t="n"/>
      <c r="C307" s="19">
        <f>IF($B307="","",IFERROR(INDEX('Catálogo'!$B$2:$B$500,MATCH($B307,'Catálogo'!$A$2:$A$500,0)),"Clave no encontrada"))</f>
        <v/>
      </c>
      <c r="D307" s="6" t="n"/>
      <c r="E307" s="8" t="n"/>
      <c r="F307" s="7" t="n"/>
      <c r="G307" s="6" t="n"/>
      <c r="H307" s="10">
        <f>IF($N307&lt;&gt;1,"",IF(AND($I307&gt;0,ISNUMBER($F307)),$F307,$R307))</f>
        <v/>
      </c>
      <c r="I307" s="9">
        <f>IF($N307&lt;&gt;1,"",IF($D307="Salida",-ABS($E307),IF($D307="Entrada",ABS($E307),$E307)))</f>
        <v/>
      </c>
      <c r="J307" s="9">
        <f>IF($N307&lt;&gt;1,"",$Q307+$I307)</f>
        <v/>
      </c>
      <c r="K307" s="10">
        <f>IF($N307&lt;&gt;1,"",IF($I307&gt;0,IF($Q307&gt;0,($Q307*$R307+$I307*$H307)/($Q307+$I307),$H307),$R307))</f>
        <v/>
      </c>
      <c r="L307" s="10">
        <f>IF($N307&lt;&gt;1,"",ROUND($J307*$K307,2))</f>
        <v/>
      </c>
      <c r="N307" s="17">
        <f>IF(AND($B307&lt;&gt;"",ISNUMBER($E307),$D307&lt;&gt;""),1,0)</f>
        <v/>
      </c>
      <c r="O307" s="17">
        <f>IF($N307=1,COUNTIFS($B$2:$B307,$B307,$N$2:$N307,1),"")</f>
        <v/>
      </c>
      <c r="P307" s="17">
        <f>IF($N307=1,$B307&amp;"|"&amp;$O307,"")</f>
        <v/>
      </c>
      <c r="Q307" s="17">
        <f>IF($N307&lt;&gt;1,"",IF($O307=1,N(IFERROR(INDEX('Catálogo'!$F$2:$F$500,MATCH($B307,'Catálogo'!$A$2:$A$500,0)),0)),INDEX($J$1:$J$306,MATCH($B307&amp;"|"&amp;($O307-1),$P$1:$P$306,0))))</f>
        <v/>
      </c>
      <c r="R307" s="17">
        <f>IF($N307&lt;&gt;1,"",IF($O307=1,N(IFERROR(INDEX('Catálogo'!$E$2:$E$500,MATCH($B307,'Catálogo'!$A$2:$A$500,0)),0)),INDEX($K$1:$K$306,MATCH($B307&amp;"|"&amp;($O307-1),$P$1:$P$306,0))))</f>
        <v/>
      </c>
    </row>
    <row r="308" ht="18" customHeight="1">
      <c r="A308" s="18" t="n"/>
      <c r="B308" s="6" t="n"/>
      <c r="C308" s="19">
        <f>IF($B308="","",IFERROR(INDEX('Catálogo'!$B$2:$B$500,MATCH($B308,'Catálogo'!$A$2:$A$500,0)),"Clave no encontrada"))</f>
        <v/>
      </c>
      <c r="D308" s="6" t="n"/>
      <c r="E308" s="8" t="n"/>
      <c r="F308" s="7" t="n"/>
      <c r="G308" s="6" t="n"/>
      <c r="H308" s="10">
        <f>IF($N308&lt;&gt;1,"",IF(AND($I308&gt;0,ISNUMBER($F308)),$F308,$R308))</f>
        <v/>
      </c>
      <c r="I308" s="9">
        <f>IF($N308&lt;&gt;1,"",IF($D308="Salida",-ABS($E308),IF($D308="Entrada",ABS($E308),$E308)))</f>
        <v/>
      </c>
      <c r="J308" s="9">
        <f>IF($N308&lt;&gt;1,"",$Q308+$I308)</f>
        <v/>
      </c>
      <c r="K308" s="10">
        <f>IF($N308&lt;&gt;1,"",IF($I308&gt;0,IF($Q308&gt;0,($Q308*$R308+$I308*$H308)/($Q308+$I308),$H308),$R308))</f>
        <v/>
      </c>
      <c r="L308" s="10">
        <f>IF($N308&lt;&gt;1,"",ROUND($J308*$K308,2))</f>
        <v/>
      </c>
      <c r="N308" s="17">
        <f>IF(AND($B308&lt;&gt;"",ISNUMBER($E308),$D308&lt;&gt;""),1,0)</f>
        <v/>
      </c>
      <c r="O308" s="17">
        <f>IF($N308=1,COUNTIFS($B$2:$B308,$B308,$N$2:$N308,1),"")</f>
        <v/>
      </c>
      <c r="P308" s="17">
        <f>IF($N308=1,$B308&amp;"|"&amp;$O308,"")</f>
        <v/>
      </c>
      <c r="Q308" s="17">
        <f>IF($N308&lt;&gt;1,"",IF($O308=1,N(IFERROR(INDEX('Catálogo'!$F$2:$F$500,MATCH($B308,'Catálogo'!$A$2:$A$500,0)),0)),INDEX($J$1:$J$307,MATCH($B308&amp;"|"&amp;($O308-1),$P$1:$P$307,0))))</f>
        <v/>
      </c>
      <c r="R308" s="17">
        <f>IF($N308&lt;&gt;1,"",IF($O308=1,N(IFERROR(INDEX('Catálogo'!$E$2:$E$500,MATCH($B308,'Catálogo'!$A$2:$A$500,0)),0)),INDEX($K$1:$K$307,MATCH($B308&amp;"|"&amp;($O308-1),$P$1:$P$307,0))))</f>
        <v/>
      </c>
    </row>
    <row r="309" ht="18" customHeight="1">
      <c r="A309" s="18" t="n"/>
      <c r="B309" s="6" t="n"/>
      <c r="C309" s="19">
        <f>IF($B309="","",IFERROR(INDEX('Catálogo'!$B$2:$B$500,MATCH($B309,'Catálogo'!$A$2:$A$500,0)),"Clave no encontrada"))</f>
        <v/>
      </c>
      <c r="D309" s="6" t="n"/>
      <c r="E309" s="8" t="n"/>
      <c r="F309" s="7" t="n"/>
      <c r="G309" s="6" t="n"/>
      <c r="H309" s="10">
        <f>IF($N309&lt;&gt;1,"",IF(AND($I309&gt;0,ISNUMBER($F309)),$F309,$R309))</f>
        <v/>
      </c>
      <c r="I309" s="9">
        <f>IF($N309&lt;&gt;1,"",IF($D309="Salida",-ABS($E309),IF($D309="Entrada",ABS($E309),$E309)))</f>
        <v/>
      </c>
      <c r="J309" s="9">
        <f>IF($N309&lt;&gt;1,"",$Q309+$I309)</f>
        <v/>
      </c>
      <c r="K309" s="10">
        <f>IF($N309&lt;&gt;1,"",IF($I309&gt;0,IF($Q309&gt;0,($Q309*$R309+$I309*$H309)/($Q309+$I309),$H309),$R309))</f>
        <v/>
      </c>
      <c r="L309" s="10">
        <f>IF($N309&lt;&gt;1,"",ROUND($J309*$K309,2))</f>
        <v/>
      </c>
      <c r="N309" s="17">
        <f>IF(AND($B309&lt;&gt;"",ISNUMBER($E309),$D309&lt;&gt;""),1,0)</f>
        <v/>
      </c>
      <c r="O309" s="17">
        <f>IF($N309=1,COUNTIFS($B$2:$B309,$B309,$N$2:$N309,1),"")</f>
        <v/>
      </c>
      <c r="P309" s="17">
        <f>IF($N309=1,$B309&amp;"|"&amp;$O309,"")</f>
        <v/>
      </c>
      <c r="Q309" s="17">
        <f>IF($N309&lt;&gt;1,"",IF($O309=1,N(IFERROR(INDEX('Catálogo'!$F$2:$F$500,MATCH($B309,'Catálogo'!$A$2:$A$500,0)),0)),INDEX($J$1:$J$308,MATCH($B309&amp;"|"&amp;($O309-1),$P$1:$P$308,0))))</f>
        <v/>
      </c>
      <c r="R309" s="17">
        <f>IF($N309&lt;&gt;1,"",IF($O309=1,N(IFERROR(INDEX('Catálogo'!$E$2:$E$500,MATCH($B309,'Catálogo'!$A$2:$A$500,0)),0)),INDEX($K$1:$K$308,MATCH($B309&amp;"|"&amp;($O309-1),$P$1:$P$308,0))))</f>
        <v/>
      </c>
    </row>
    <row r="310" ht="18" customHeight="1">
      <c r="A310" s="18" t="n"/>
      <c r="B310" s="6" t="n"/>
      <c r="C310" s="19">
        <f>IF($B310="","",IFERROR(INDEX('Catálogo'!$B$2:$B$500,MATCH($B310,'Catálogo'!$A$2:$A$500,0)),"Clave no encontrada"))</f>
        <v/>
      </c>
      <c r="D310" s="6" t="n"/>
      <c r="E310" s="8" t="n"/>
      <c r="F310" s="7" t="n"/>
      <c r="G310" s="6" t="n"/>
      <c r="H310" s="10">
        <f>IF($N310&lt;&gt;1,"",IF(AND($I310&gt;0,ISNUMBER($F310)),$F310,$R310))</f>
        <v/>
      </c>
      <c r="I310" s="9">
        <f>IF($N310&lt;&gt;1,"",IF($D310="Salida",-ABS($E310),IF($D310="Entrada",ABS($E310),$E310)))</f>
        <v/>
      </c>
      <c r="J310" s="9">
        <f>IF($N310&lt;&gt;1,"",$Q310+$I310)</f>
        <v/>
      </c>
      <c r="K310" s="10">
        <f>IF($N310&lt;&gt;1,"",IF($I310&gt;0,IF($Q310&gt;0,($Q310*$R310+$I310*$H310)/($Q310+$I310),$H310),$R310))</f>
        <v/>
      </c>
      <c r="L310" s="10">
        <f>IF($N310&lt;&gt;1,"",ROUND($J310*$K310,2))</f>
        <v/>
      </c>
      <c r="N310" s="17">
        <f>IF(AND($B310&lt;&gt;"",ISNUMBER($E310),$D310&lt;&gt;""),1,0)</f>
        <v/>
      </c>
      <c r="O310" s="17">
        <f>IF($N310=1,COUNTIFS($B$2:$B310,$B310,$N$2:$N310,1),"")</f>
        <v/>
      </c>
      <c r="P310" s="17">
        <f>IF($N310=1,$B310&amp;"|"&amp;$O310,"")</f>
        <v/>
      </c>
      <c r="Q310" s="17">
        <f>IF($N310&lt;&gt;1,"",IF($O310=1,N(IFERROR(INDEX('Catálogo'!$F$2:$F$500,MATCH($B310,'Catálogo'!$A$2:$A$500,0)),0)),INDEX($J$1:$J$309,MATCH($B310&amp;"|"&amp;($O310-1),$P$1:$P$309,0))))</f>
        <v/>
      </c>
      <c r="R310" s="17">
        <f>IF($N310&lt;&gt;1,"",IF($O310=1,N(IFERROR(INDEX('Catálogo'!$E$2:$E$500,MATCH($B310,'Catálogo'!$A$2:$A$500,0)),0)),INDEX($K$1:$K$309,MATCH($B310&amp;"|"&amp;($O310-1),$P$1:$P$309,0))))</f>
        <v/>
      </c>
    </row>
    <row r="311" ht="18" customHeight="1">
      <c r="A311" s="18" t="n"/>
      <c r="B311" s="6" t="n"/>
      <c r="C311" s="19">
        <f>IF($B311="","",IFERROR(INDEX('Catálogo'!$B$2:$B$500,MATCH($B311,'Catálogo'!$A$2:$A$500,0)),"Clave no encontrada"))</f>
        <v/>
      </c>
      <c r="D311" s="6" t="n"/>
      <c r="E311" s="8" t="n"/>
      <c r="F311" s="7" t="n"/>
      <c r="G311" s="6" t="n"/>
      <c r="H311" s="10">
        <f>IF($N311&lt;&gt;1,"",IF(AND($I311&gt;0,ISNUMBER($F311)),$F311,$R311))</f>
        <v/>
      </c>
      <c r="I311" s="9">
        <f>IF($N311&lt;&gt;1,"",IF($D311="Salida",-ABS($E311),IF($D311="Entrada",ABS($E311),$E311)))</f>
        <v/>
      </c>
      <c r="J311" s="9">
        <f>IF($N311&lt;&gt;1,"",$Q311+$I311)</f>
        <v/>
      </c>
      <c r="K311" s="10">
        <f>IF($N311&lt;&gt;1,"",IF($I311&gt;0,IF($Q311&gt;0,($Q311*$R311+$I311*$H311)/($Q311+$I311),$H311),$R311))</f>
        <v/>
      </c>
      <c r="L311" s="10">
        <f>IF($N311&lt;&gt;1,"",ROUND($J311*$K311,2))</f>
        <v/>
      </c>
      <c r="N311" s="17">
        <f>IF(AND($B311&lt;&gt;"",ISNUMBER($E311),$D311&lt;&gt;""),1,0)</f>
        <v/>
      </c>
      <c r="O311" s="17">
        <f>IF($N311=1,COUNTIFS($B$2:$B311,$B311,$N$2:$N311,1),"")</f>
        <v/>
      </c>
      <c r="P311" s="17">
        <f>IF($N311=1,$B311&amp;"|"&amp;$O311,"")</f>
        <v/>
      </c>
      <c r="Q311" s="17">
        <f>IF($N311&lt;&gt;1,"",IF($O311=1,N(IFERROR(INDEX('Catálogo'!$F$2:$F$500,MATCH($B311,'Catálogo'!$A$2:$A$500,0)),0)),INDEX($J$1:$J$310,MATCH($B311&amp;"|"&amp;($O311-1),$P$1:$P$310,0))))</f>
        <v/>
      </c>
      <c r="R311" s="17">
        <f>IF($N311&lt;&gt;1,"",IF($O311=1,N(IFERROR(INDEX('Catálogo'!$E$2:$E$500,MATCH($B311,'Catálogo'!$A$2:$A$500,0)),0)),INDEX($K$1:$K$310,MATCH($B311&amp;"|"&amp;($O311-1),$P$1:$P$310,0))))</f>
        <v/>
      </c>
    </row>
    <row r="312" ht="18" customHeight="1">
      <c r="A312" s="18" t="n"/>
      <c r="B312" s="6" t="n"/>
      <c r="C312" s="19">
        <f>IF($B312="","",IFERROR(INDEX('Catálogo'!$B$2:$B$500,MATCH($B312,'Catálogo'!$A$2:$A$500,0)),"Clave no encontrada"))</f>
        <v/>
      </c>
      <c r="D312" s="6" t="n"/>
      <c r="E312" s="8" t="n"/>
      <c r="F312" s="7" t="n"/>
      <c r="G312" s="6" t="n"/>
      <c r="H312" s="10">
        <f>IF($N312&lt;&gt;1,"",IF(AND($I312&gt;0,ISNUMBER($F312)),$F312,$R312))</f>
        <v/>
      </c>
      <c r="I312" s="9">
        <f>IF($N312&lt;&gt;1,"",IF($D312="Salida",-ABS($E312),IF($D312="Entrada",ABS($E312),$E312)))</f>
        <v/>
      </c>
      <c r="J312" s="9">
        <f>IF($N312&lt;&gt;1,"",$Q312+$I312)</f>
        <v/>
      </c>
      <c r="K312" s="10">
        <f>IF($N312&lt;&gt;1,"",IF($I312&gt;0,IF($Q312&gt;0,($Q312*$R312+$I312*$H312)/($Q312+$I312),$H312),$R312))</f>
        <v/>
      </c>
      <c r="L312" s="10">
        <f>IF($N312&lt;&gt;1,"",ROUND($J312*$K312,2))</f>
        <v/>
      </c>
      <c r="N312" s="17">
        <f>IF(AND($B312&lt;&gt;"",ISNUMBER($E312),$D312&lt;&gt;""),1,0)</f>
        <v/>
      </c>
      <c r="O312" s="17">
        <f>IF($N312=1,COUNTIFS($B$2:$B312,$B312,$N$2:$N312,1),"")</f>
        <v/>
      </c>
      <c r="P312" s="17">
        <f>IF($N312=1,$B312&amp;"|"&amp;$O312,"")</f>
        <v/>
      </c>
      <c r="Q312" s="17">
        <f>IF($N312&lt;&gt;1,"",IF($O312=1,N(IFERROR(INDEX('Catálogo'!$F$2:$F$500,MATCH($B312,'Catálogo'!$A$2:$A$500,0)),0)),INDEX($J$1:$J$311,MATCH($B312&amp;"|"&amp;($O312-1),$P$1:$P$311,0))))</f>
        <v/>
      </c>
      <c r="R312" s="17">
        <f>IF($N312&lt;&gt;1,"",IF($O312=1,N(IFERROR(INDEX('Catálogo'!$E$2:$E$500,MATCH($B312,'Catálogo'!$A$2:$A$500,0)),0)),INDEX($K$1:$K$311,MATCH($B312&amp;"|"&amp;($O312-1),$P$1:$P$311,0))))</f>
        <v/>
      </c>
    </row>
    <row r="313" ht="18" customHeight="1">
      <c r="A313" s="18" t="n"/>
      <c r="B313" s="6" t="n"/>
      <c r="C313" s="19">
        <f>IF($B313="","",IFERROR(INDEX('Catálogo'!$B$2:$B$500,MATCH($B313,'Catálogo'!$A$2:$A$500,0)),"Clave no encontrada"))</f>
        <v/>
      </c>
      <c r="D313" s="6" t="n"/>
      <c r="E313" s="8" t="n"/>
      <c r="F313" s="7" t="n"/>
      <c r="G313" s="6" t="n"/>
      <c r="H313" s="10">
        <f>IF($N313&lt;&gt;1,"",IF(AND($I313&gt;0,ISNUMBER($F313)),$F313,$R313))</f>
        <v/>
      </c>
      <c r="I313" s="9">
        <f>IF($N313&lt;&gt;1,"",IF($D313="Salida",-ABS($E313),IF($D313="Entrada",ABS($E313),$E313)))</f>
        <v/>
      </c>
      <c r="J313" s="9">
        <f>IF($N313&lt;&gt;1,"",$Q313+$I313)</f>
        <v/>
      </c>
      <c r="K313" s="10">
        <f>IF($N313&lt;&gt;1,"",IF($I313&gt;0,IF($Q313&gt;0,($Q313*$R313+$I313*$H313)/($Q313+$I313),$H313),$R313))</f>
        <v/>
      </c>
      <c r="L313" s="10">
        <f>IF($N313&lt;&gt;1,"",ROUND($J313*$K313,2))</f>
        <v/>
      </c>
      <c r="N313" s="17">
        <f>IF(AND($B313&lt;&gt;"",ISNUMBER($E313),$D313&lt;&gt;""),1,0)</f>
        <v/>
      </c>
      <c r="O313" s="17">
        <f>IF($N313=1,COUNTIFS($B$2:$B313,$B313,$N$2:$N313,1),"")</f>
        <v/>
      </c>
      <c r="P313" s="17">
        <f>IF($N313=1,$B313&amp;"|"&amp;$O313,"")</f>
        <v/>
      </c>
      <c r="Q313" s="17">
        <f>IF($N313&lt;&gt;1,"",IF($O313=1,N(IFERROR(INDEX('Catálogo'!$F$2:$F$500,MATCH($B313,'Catálogo'!$A$2:$A$500,0)),0)),INDEX($J$1:$J$312,MATCH($B313&amp;"|"&amp;($O313-1),$P$1:$P$312,0))))</f>
        <v/>
      </c>
      <c r="R313" s="17">
        <f>IF($N313&lt;&gt;1,"",IF($O313=1,N(IFERROR(INDEX('Catálogo'!$E$2:$E$500,MATCH($B313,'Catálogo'!$A$2:$A$500,0)),0)),INDEX($K$1:$K$312,MATCH($B313&amp;"|"&amp;($O313-1),$P$1:$P$312,0))))</f>
        <v/>
      </c>
    </row>
    <row r="314" ht="18" customHeight="1">
      <c r="A314" s="18" t="n"/>
      <c r="B314" s="6" t="n"/>
      <c r="C314" s="19">
        <f>IF($B314="","",IFERROR(INDEX('Catálogo'!$B$2:$B$500,MATCH($B314,'Catálogo'!$A$2:$A$500,0)),"Clave no encontrada"))</f>
        <v/>
      </c>
      <c r="D314" s="6" t="n"/>
      <c r="E314" s="8" t="n"/>
      <c r="F314" s="7" t="n"/>
      <c r="G314" s="6" t="n"/>
      <c r="H314" s="10">
        <f>IF($N314&lt;&gt;1,"",IF(AND($I314&gt;0,ISNUMBER($F314)),$F314,$R314))</f>
        <v/>
      </c>
      <c r="I314" s="9">
        <f>IF($N314&lt;&gt;1,"",IF($D314="Salida",-ABS($E314),IF($D314="Entrada",ABS($E314),$E314)))</f>
        <v/>
      </c>
      <c r="J314" s="9">
        <f>IF($N314&lt;&gt;1,"",$Q314+$I314)</f>
        <v/>
      </c>
      <c r="K314" s="10">
        <f>IF($N314&lt;&gt;1,"",IF($I314&gt;0,IF($Q314&gt;0,($Q314*$R314+$I314*$H314)/($Q314+$I314),$H314),$R314))</f>
        <v/>
      </c>
      <c r="L314" s="10">
        <f>IF($N314&lt;&gt;1,"",ROUND($J314*$K314,2))</f>
        <v/>
      </c>
      <c r="N314" s="17">
        <f>IF(AND($B314&lt;&gt;"",ISNUMBER($E314),$D314&lt;&gt;""),1,0)</f>
        <v/>
      </c>
      <c r="O314" s="17">
        <f>IF($N314=1,COUNTIFS($B$2:$B314,$B314,$N$2:$N314,1),"")</f>
        <v/>
      </c>
      <c r="P314" s="17">
        <f>IF($N314=1,$B314&amp;"|"&amp;$O314,"")</f>
        <v/>
      </c>
      <c r="Q314" s="17">
        <f>IF($N314&lt;&gt;1,"",IF($O314=1,N(IFERROR(INDEX('Catálogo'!$F$2:$F$500,MATCH($B314,'Catálogo'!$A$2:$A$500,0)),0)),INDEX($J$1:$J$313,MATCH($B314&amp;"|"&amp;($O314-1),$P$1:$P$313,0))))</f>
        <v/>
      </c>
      <c r="R314" s="17">
        <f>IF($N314&lt;&gt;1,"",IF($O314=1,N(IFERROR(INDEX('Catálogo'!$E$2:$E$500,MATCH($B314,'Catálogo'!$A$2:$A$500,0)),0)),INDEX($K$1:$K$313,MATCH($B314&amp;"|"&amp;($O314-1),$P$1:$P$313,0))))</f>
        <v/>
      </c>
    </row>
    <row r="315" ht="18" customHeight="1">
      <c r="A315" s="18" t="n"/>
      <c r="B315" s="6" t="n"/>
      <c r="C315" s="19">
        <f>IF($B315="","",IFERROR(INDEX('Catálogo'!$B$2:$B$500,MATCH($B315,'Catálogo'!$A$2:$A$500,0)),"Clave no encontrada"))</f>
        <v/>
      </c>
      <c r="D315" s="6" t="n"/>
      <c r="E315" s="8" t="n"/>
      <c r="F315" s="7" t="n"/>
      <c r="G315" s="6" t="n"/>
      <c r="H315" s="10">
        <f>IF($N315&lt;&gt;1,"",IF(AND($I315&gt;0,ISNUMBER($F315)),$F315,$R315))</f>
        <v/>
      </c>
      <c r="I315" s="9">
        <f>IF($N315&lt;&gt;1,"",IF($D315="Salida",-ABS($E315),IF($D315="Entrada",ABS($E315),$E315)))</f>
        <v/>
      </c>
      <c r="J315" s="9">
        <f>IF($N315&lt;&gt;1,"",$Q315+$I315)</f>
        <v/>
      </c>
      <c r="K315" s="10">
        <f>IF($N315&lt;&gt;1,"",IF($I315&gt;0,IF($Q315&gt;0,($Q315*$R315+$I315*$H315)/($Q315+$I315),$H315),$R315))</f>
        <v/>
      </c>
      <c r="L315" s="10">
        <f>IF($N315&lt;&gt;1,"",ROUND($J315*$K315,2))</f>
        <v/>
      </c>
      <c r="N315" s="17">
        <f>IF(AND($B315&lt;&gt;"",ISNUMBER($E315),$D315&lt;&gt;""),1,0)</f>
        <v/>
      </c>
      <c r="O315" s="17">
        <f>IF($N315=1,COUNTIFS($B$2:$B315,$B315,$N$2:$N315,1),"")</f>
        <v/>
      </c>
      <c r="P315" s="17">
        <f>IF($N315=1,$B315&amp;"|"&amp;$O315,"")</f>
        <v/>
      </c>
      <c r="Q315" s="17">
        <f>IF($N315&lt;&gt;1,"",IF($O315=1,N(IFERROR(INDEX('Catálogo'!$F$2:$F$500,MATCH($B315,'Catálogo'!$A$2:$A$500,0)),0)),INDEX($J$1:$J$314,MATCH($B315&amp;"|"&amp;($O315-1),$P$1:$P$314,0))))</f>
        <v/>
      </c>
      <c r="R315" s="17">
        <f>IF($N315&lt;&gt;1,"",IF($O315=1,N(IFERROR(INDEX('Catálogo'!$E$2:$E$500,MATCH($B315,'Catálogo'!$A$2:$A$500,0)),0)),INDEX($K$1:$K$314,MATCH($B315&amp;"|"&amp;($O315-1),$P$1:$P$314,0))))</f>
        <v/>
      </c>
    </row>
    <row r="316" ht="18" customHeight="1">
      <c r="A316" s="18" t="n"/>
      <c r="B316" s="6" t="n"/>
      <c r="C316" s="19">
        <f>IF($B316="","",IFERROR(INDEX('Catálogo'!$B$2:$B$500,MATCH($B316,'Catálogo'!$A$2:$A$500,0)),"Clave no encontrada"))</f>
        <v/>
      </c>
      <c r="D316" s="6" t="n"/>
      <c r="E316" s="8" t="n"/>
      <c r="F316" s="7" t="n"/>
      <c r="G316" s="6" t="n"/>
      <c r="H316" s="10">
        <f>IF($N316&lt;&gt;1,"",IF(AND($I316&gt;0,ISNUMBER($F316)),$F316,$R316))</f>
        <v/>
      </c>
      <c r="I316" s="9">
        <f>IF($N316&lt;&gt;1,"",IF($D316="Salida",-ABS($E316),IF($D316="Entrada",ABS($E316),$E316)))</f>
        <v/>
      </c>
      <c r="J316" s="9">
        <f>IF($N316&lt;&gt;1,"",$Q316+$I316)</f>
        <v/>
      </c>
      <c r="K316" s="10">
        <f>IF($N316&lt;&gt;1,"",IF($I316&gt;0,IF($Q316&gt;0,($Q316*$R316+$I316*$H316)/($Q316+$I316),$H316),$R316))</f>
        <v/>
      </c>
      <c r="L316" s="10">
        <f>IF($N316&lt;&gt;1,"",ROUND($J316*$K316,2))</f>
        <v/>
      </c>
      <c r="N316" s="17">
        <f>IF(AND($B316&lt;&gt;"",ISNUMBER($E316),$D316&lt;&gt;""),1,0)</f>
        <v/>
      </c>
      <c r="O316" s="17">
        <f>IF($N316=1,COUNTIFS($B$2:$B316,$B316,$N$2:$N316,1),"")</f>
        <v/>
      </c>
      <c r="P316" s="17">
        <f>IF($N316=1,$B316&amp;"|"&amp;$O316,"")</f>
        <v/>
      </c>
      <c r="Q316" s="17">
        <f>IF($N316&lt;&gt;1,"",IF($O316=1,N(IFERROR(INDEX('Catálogo'!$F$2:$F$500,MATCH($B316,'Catálogo'!$A$2:$A$500,0)),0)),INDEX($J$1:$J$315,MATCH($B316&amp;"|"&amp;($O316-1),$P$1:$P$315,0))))</f>
        <v/>
      </c>
      <c r="R316" s="17">
        <f>IF($N316&lt;&gt;1,"",IF($O316=1,N(IFERROR(INDEX('Catálogo'!$E$2:$E$500,MATCH($B316,'Catálogo'!$A$2:$A$500,0)),0)),INDEX($K$1:$K$315,MATCH($B316&amp;"|"&amp;($O316-1),$P$1:$P$315,0))))</f>
        <v/>
      </c>
    </row>
    <row r="317" ht="18" customHeight="1">
      <c r="A317" s="18" t="n"/>
      <c r="B317" s="6" t="n"/>
      <c r="C317" s="19">
        <f>IF($B317="","",IFERROR(INDEX('Catálogo'!$B$2:$B$500,MATCH($B317,'Catálogo'!$A$2:$A$500,0)),"Clave no encontrada"))</f>
        <v/>
      </c>
      <c r="D317" s="6" t="n"/>
      <c r="E317" s="8" t="n"/>
      <c r="F317" s="7" t="n"/>
      <c r="G317" s="6" t="n"/>
      <c r="H317" s="10">
        <f>IF($N317&lt;&gt;1,"",IF(AND($I317&gt;0,ISNUMBER($F317)),$F317,$R317))</f>
        <v/>
      </c>
      <c r="I317" s="9">
        <f>IF($N317&lt;&gt;1,"",IF($D317="Salida",-ABS($E317),IF($D317="Entrada",ABS($E317),$E317)))</f>
        <v/>
      </c>
      <c r="J317" s="9">
        <f>IF($N317&lt;&gt;1,"",$Q317+$I317)</f>
        <v/>
      </c>
      <c r="K317" s="10">
        <f>IF($N317&lt;&gt;1,"",IF($I317&gt;0,IF($Q317&gt;0,($Q317*$R317+$I317*$H317)/($Q317+$I317),$H317),$R317))</f>
        <v/>
      </c>
      <c r="L317" s="10">
        <f>IF($N317&lt;&gt;1,"",ROUND($J317*$K317,2))</f>
        <v/>
      </c>
      <c r="N317" s="17">
        <f>IF(AND($B317&lt;&gt;"",ISNUMBER($E317),$D317&lt;&gt;""),1,0)</f>
        <v/>
      </c>
      <c r="O317" s="17">
        <f>IF($N317=1,COUNTIFS($B$2:$B317,$B317,$N$2:$N317,1),"")</f>
        <v/>
      </c>
      <c r="P317" s="17">
        <f>IF($N317=1,$B317&amp;"|"&amp;$O317,"")</f>
        <v/>
      </c>
      <c r="Q317" s="17">
        <f>IF($N317&lt;&gt;1,"",IF($O317=1,N(IFERROR(INDEX('Catálogo'!$F$2:$F$500,MATCH($B317,'Catálogo'!$A$2:$A$500,0)),0)),INDEX($J$1:$J$316,MATCH($B317&amp;"|"&amp;($O317-1),$P$1:$P$316,0))))</f>
        <v/>
      </c>
      <c r="R317" s="17">
        <f>IF($N317&lt;&gt;1,"",IF($O317=1,N(IFERROR(INDEX('Catálogo'!$E$2:$E$500,MATCH($B317,'Catálogo'!$A$2:$A$500,0)),0)),INDEX($K$1:$K$316,MATCH($B317&amp;"|"&amp;($O317-1),$P$1:$P$316,0))))</f>
        <v/>
      </c>
    </row>
    <row r="318" ht="18" customHeight="1">
      <c r="A318" s="18" t="n"/>
      <c r="B318" s="6" t="n"/>
      <c r="C318" s="19">
        <f>IF($B318="","",IFERROR(INDEX('Catálogo'!$B$2:$B$500,MATCH($B318,'Catálogo'!$A$2:$A$500,0)),"Clave no encontrada"))</f>
        <v/>
      </c>
      <c r="D318" s="6" t="n"/>
      <c r="E318" s="8" t="n"/>
      <c r="F318" s="7" t="n"/>
      <c r="G318" s="6" t="n"/>
      <c r="H318" s="10">
        <f>IF($N318&lt;&gt;1,"",IF(AND($I318&gt;0,ISNUMBER($F318)),$F318,$R318))</f>
        <v/>
      </c>
      <c r="I318" s="9">
        <f>IF($N318&lt;&gt;1,"",IF($D318="Salida",-ABS($E318),IF($D318="Entrada",ABS($E318),$E318)))</f>
        <v/>
      </c>
      <c r="J318" s="9">
        <f>IF($N318&lt;&gt;1,"",$Q318+$I318)</f>
        <v/>
      </c>
      <c r="K318" s="10">
        <f>IF($N318&lt;&gt;1,"",IF($I318&gt;0,IF($Q318&gt;0,($Q318*$R318+$I318*$H318)/($Q318+$I318),$H318),$R318))</f>
        <v/>
      </c>
      <c r="L318" s="10">
        <f>IF($N318&lt;&gt;1,"",ROUND($J318*$K318,2))</f>
        <v/>
      </c>
      <c r="N318" s="17">
        <f>IF(AND($B318&lt;&gt;"",ISNUMBER($E318),$D318&lt;&gt;""),1,0)</f>
        <v/>
      </c>
      <c r="O318" s="17">
        <f>IF($N318=1,COUNTIFS($B$2:$B318,$B318,$N$2:$N318,1),"")</f>
        <v/>
      </c>
      <c r="P318" s="17">
        <f>IF($N318=1,$B318&amp;"|"&amp;$O318,"")</f>
        <v/>
      </c>
      <c r="Q318" s="17">
        <f>IF($N318&lt;&gt;1,"",IF($O318=1,N(IFERROR(INDEX('Catálogo'!$F$2:$F$500,MATCH($B318,'Catálogo'!$A$2:$A$500,0)),0)),INDEX($J$1:$J$317,MATCH($B318&amp;"|"&amp;($O318-1),$P$1:$P$317,0))))</f>
        <v/>
      </c>
      <c r="R318" s="17">
        <f>IF($N318&lt;&gt;1,"",IF($O318=1,N(IFERROR(INDEX('Catálogo'!$E$2:$E$500,MATCH($B318,'Catálogo'!$A$2:$A$500,0)),0)),INDEX($K$1:$K$317,MATCH($B318&amp;"|"&amp;($O318-1),$P$1:$P$317,0))))</f>
        <v/>
      </c>
    </row>
    <row r="319" ht="18" customHeight="1">
      <c r="A319" s="18" t="n"/>
      <c r="B319" s="6" t="n"/>
      <c r="C319" s="19">
        <f>IF($B319="","",IFERROR(INDEX('Catálogo'!$B$2:$B$500,MATCH($B319,'Catálogo'!$A$2:$A$500,0)),"Clave no encontrada"))</f>
        <v/>
      </c>
      <c r="D319" s="6" t="n"/>
      <c r="E319" s="8" t="n"/>
      <c r="F319" s="7" t="n"/>
      <c r="G319" s="6" t="n"/>
      <c r="H319" s="10">
        <f>IF($N319&lt;&gt;1,"",IF(AND($I319&gt;0,ISNUMBER($F319)),$F319,$R319))</f>
        <v/>
      </c>
      <c r="I319" s="9">
        <f>IF($N319&lt;&gt;1,"",IF($D319="Salida",-ABS($E319),IF($D319="Entrada",ABS($E319),$E319)))</f>
        <v/>
      </c>
      <c r="J319" s="9">
        <f>IF($N319&lt;&gt;1,"",$Q319+$I319)</f>
        <v/>
      </c>
      <c r="K319" s="10">
        <f>IF($N319&lt;&gt;1,"",IF($I319&gt;0,IF($Q319&gt;0,($Q319*$R319+$I319*$H319)/($Q319+$I319),$H319),$R319))</f>
        <v/>
      </c>
      <c r="L319" s="10">
        <f>IF($N319&lt;&gt;1,"",ROUND($J319*$K319,2))</f>
        <v/>
      </c>
      <c r="N319" s="17">
        <f>IF(AND($B319&lt;&gt;"",ISNUMBER($E319),$D319&lt;&gt;""),1,0)</f>
        <v/>
      </c>
      <c r="O319" s="17">
        <f>IF($N319=1,COUNTIFS($B$2:$B319,$B319,$N$2:$N319,1),"")</f>
        <v/>
      </c>
      <c r="P319" s="17">
        <f>IF($N319=1,$B319&amp;"|"&amp;$O319,"")</f>
        <v/>
      </c>
      <c r="Q319" s="17">
        <f>IF($N319&lt;&gt;1,"",IF($O319=1,N(IFERROR(INDEX('Catálogo'!$F$2:$F$500,MATCH($B319,'Catálogo'!$A$2:$A$500,0)),0)),INDEX($J$1:$J$318,MATCH($B319&amp;"|"&amp;($O319-1),$P$1:$P$318,0))))</f>
        <v/>
      </c>
      <c r="R319" s="17">
        <f>IF($N319&lt;&gt;1,"",IF($O319=1,N(IFERROR(INDEX('Catálogo'!$E$2:$E$500,MATCH($B319,'Catálogo'!$A$2:$A$500,0)),0)),INDEX($K$1:$K$318,MATCH($B319&amp;"|"&amp;($O319-1),$P$1:$P$318,0))))</f>
        <v/>
      </c>
    </row>
    <row r="320" ht="18" customHeight="1">
      <c r="A320" s="18" t="n"/>
      <c r="B320" s="6" t="n"/>
      <c r="C320" s="19">
        <f>IF($B320="","",IFERROR(INDEX('Catálogo'!$B$2:$B$500,MATCH($B320,'Catálogo'!$A$2:$A$500,0)),"Clave no encontrada"))</f>
        <v/>
      </c>
      <c r="D320" s="6" t="n"/>
      <c r="E320" s="8" t="n"/>
      <c r="F320" s="7" t="n"/>
      <c r="G320" s="6" t="n"/>
      <c r="H320" s="10">
        <f>IF($N320&lt;&gt;1,"",IF(AND($I320&gt;0,ISNUMBER($F320)),$F320,$R320))</f>
        <v/>
      </c>
      <c r="I320" s="9">
        <f>IF($N320&lt;&gt;1,"",IF($D320="Salida",-ABS($E320),IF($D320="Entrada",ABS($E320),$E320)))</f>
        <v/>
      </c>
      <c r="J320" s="9">
        <f>IF($N320&lt;&gt;1,"",$Q320+$I320)</f>
        <v/>
      </c>
      <c r="K320" s="10">
        <f>IF($N320&lt;&gt;1,"",IF($I320&gt;0,IF($Q320&gt;0,($Q320*$R320+$I320*$H320)/($Q320+$I320),$H320),$R320))</f>
        <v/>
      </c>
      <c r="L320" s="10">
        <f>IF($N320&lt;&gt;1,"",ROUND($J320*$K320,2))</f>
        <v/>
      </c>
      <c r="N320" s="17">
        <f>IF(AND($B320&lt;&gt;"",ISNUMBER($E320),$D320&lt;&gt;""),1,0)</f>
        <v/>
      </c>
      <c r="O320" s="17">
        <f>IF($N320=1,COUNTIFS($B$2:$B320,$B320,$N$2:$N320,1),"")</f>
        <v/>
      </c>
      <c r="P320" s="17">
        <f>IF($N320=1,$B320&amp;"|"&amp;$O320,"")</f>
        <v/>
      </c>
      <c r="Q320" s="17">
        <f>IF($N320&lt;&gt;1,"",IF($O320=1,N(IFERROR(INDEX('Catálogo'!$F$2:$F$500,MATCH($B320,'Catálogo'!$A$2:$A$500,0)),0)),INDEX($J$1:$J$319,MATCH($B320&amp;"|"&amp;($O320-1),$P$1:$P$319,0))))</f>
        <v/>
      </c>
      <c r="R320" s="17">
        <f>IF($N320&lt;&gt;1,"",IF($O320=1,N(IFERROR(INDEX('Catálogo'!$E$2:$E$500,MATCH($B320,'Catálogo'!$A$2:$A$500,0)),0)),INDEX($K$1:$K$319,MATCH($B320&amp;"|"&amp;($O320-1),$P$1:$P$319,0))))</f>
        <v/>
      </c>
    </row>
    <row r="321" ht="18" customHeight="1">
      <c r="A321" s="18" t="n"/>
      <c r="B321" s="6" t="n"/>
      <c r="C321" s="19">
        <f>IF($B321="","",IFERROR(INDEX('Catálogo'!$B$2:$B$500,MATCH($B321,'Catálogo'!$A$2:$A$500,0)),"Clave no encontrada"))</f>
        <v/>
      </c>
      <c r="D321" s="6" t="n"/>
      <c r="E321" s="8" t="n"/>
      <c r="F321" s="7" t="n"/>
      <c r="G321" s="6" t="n"/>
      <c r="H321" s="10">
        <f>IF($N321&lt;&gt;1,"",IF(AND($I321&gt;0,ISNUMBER($F321)),$F321,$R321))</f>
        <v/>
      </c>
      <c r="I321" s="9">
        <f>IF($N321&lt;&gt;1,"",IF($D321="Salida",-ABS($E321),IF($D321="Entrada",ABS($E321),$E321)))</f>
        <v/>
      </c>
      <c r="J321" s="9">
        <f>IF($N321&lt;&gt;1,"",$Q321+$I321)</f>
        <v/>
      </c>
      <c r="K321" s="10">
        <f>IF($N321&lt;&gt;1,"",IF($I321&gt;0,IF($Q321&gt;0,($Q321*$R321+$I321*$H321)/($Q321+$I321),$H321),$R321))</f>
        <v/>
      </c>
      <c r="L321" s="10">
        <f>IF($N321&lt;&gt;1,"",ROUND($J321*$K321,2))</f>
        <v/>
      </c>
      <c r="N321" s="17">
        <f>IF(AND($B321&lt;&gt;"",ISNUMBER($E321),$D321&lt;&gt;""),1,0)</f>
        <v/>
      </c>
      <c r="O321" s="17">
        <f>IF($N321=1,COUNTIFS($B$2:$B321,$B321,$N$2:$N321,1),"")</f>
        <v/>
      </c>
      <c r="P321" s="17">
        <f>IF($N321=1,$B321&amp;"|"&amp;$O321,"")</f>
        <v/>
      </c>
      <c r="Q321" s="17">
        <f>IF($N321&lt;&gt;1,"",IF($O321=1,N(IFERROR(INDEX('Catálogo'!$F$2:$F$500,MATCH($B321,'Catálogo'!$A$2:$A$500,0)),0)),INDEX($J$1:$J$320,MATCH($B321&amp;"|"&amp;($O321-1),$P$1:$P$320,0))))</f>
        <v/>
      </c>
      <c r="R321" s="17">
        <f>IF($N321&lt;&gt;1,"",IF($O321=1,N(IFERROR(INDEX('Catálogo'!$E$2:$E$500,MATCH($B321,'Catálogo'!$A$2:$A$500,0)),0)),INDEX($K$1:$K$320,MATCH($B321&amp;"|"&amp;($O321-1),$P$1:$P$320,0))))</f>
        <v/>
      </c>
    </row>
    <row r="322" ht="18" customHeight="1">
      <c r="A322" s="18" t="n"/>
      <c r="B322" s="6" t="n"/>
      <c r="C322" s="19">
        <f>IF($B322="","",IFERROR(INDEX('Catálogo'!$B$2:$B$500,MATCH($B322,'Catálogo'!$A$2:$A$500,0)),"Clave no encontrada"))</f>
        <v/>
      </c>
      <c r="D322" s="6" t="n"/>
      <c r="E322" s="8" t="n"/>
      <c r="F322" s="7" t="n"/>
      <c r="G322" s="6" t="n"/>
      <c r="H322" s="10">
        <f>IF($N322&lt;&gt;1,"",IF(AND($I322&gt;0,ISNUMBER($F322)),$F322,$R322))</f>
        <v/>
      </c>
      <c r="I322" s="9">
        <f>IF($N322&lt;&gt;1,"",IF($D322="Salida",-ABS($E322),IF($D322="Entrada",ABS($E322),$E322)))</f>
        <v/>
      </c>
      <c r="J322" s="9">
        <f>IF($N322&lt;&gt;1,"",$Q322+$I322)</f>
        <v/>
      </c>
      <c r="K322" s="10">
        <f>IF($N322&lt;&gt;1,"",IF($I322&gt;0,IF($Q322&gt;0,($Q322*$R322+$I322*$H322)/($Q322+$I322),$H322),$R322))</f>
        <v/>
      </c>
      <c r="L322" s="10">
        <f>IF($N322&lt;&gt;1,"",ROUND($J322*$K322,2))</f>
        <v/>
      </c>
      <c r="N322" s="17">
        <f>IF(AND($B322&lt;&gt;"",ISNUMBER($E322),$D322&lt;&gt;""),1,0)</f>
        <v/>
      </c>
      <c r="O322" s="17">
        <f>IF($N322=1,COUNTIFS($B$2:$B322,$B322,$N$2:$N322,1),"")</f>
        <v/>
      </c>
      <c r="P322" s="17">
        <f>IF($N322=1,$B322&amp;"|"&amp;$O322,"")</f>
        <v/>
      </c>
      <c r="Q322" s="17">
        <f>IF($N322&lt;&gt;1,"",IF($O322=1,N(IFERROR(INDEX('Catálogo'!$F$2:$F$500,MATCH($B322,'Catálogo'!$A$2:$A$500,0)),0)),INDEX($J$1:$J$321,MATCH($B322&amp;"|"&amp;($O322-1),$P$1:$P$321,0))))</f>
        <v/>
      </c>
      <c r="R322" s="17">
        <f>IF($N322&lt;&gt;1,"",IF($O322=1,N(IFERROR(INDEX('Catálogo'!$E$2:$E$500,MATCH($B322,'Catálogo'!$A$2:$A$500,0)),0)),INDEX($K$1:$K$321,MATCH($B322&amp;"|"&amp;($O322-1),$P$1:$P$321,0))))</f>
        <v/>
      </c>
    </row>
    <row r="323" ht="18" customHeight="1">
      <c r="A323" s="18" t="n"/>
      <c r="B323" s="6" t="n"/>
      <c r="C323" s="19">
        <f>IF($B323="","",IFERROR(INDEX('Catálogo'!$B$2:$B$500,MATCH($B323,'Catálogo'!$A$2:$A$500,0)),"Clave no encontrada"))</f>
        <v/>
      </c>
      <c r="D323" s="6" t="n"/>
      <c r="E323" s="8" t="n"/>
      <c r="F323" s="7" t="n"/>
      <c r="G323" s="6" t="n"/>
      <c r="H323" s="10">
        <f>IF($N323&lt;&gt;1,"",IF(AND($I323&gt;0,ISNUMBER($F323)),$F323,$R323))</f>
        <v/>
      </c>
      <c r="I323" s="9">
        <f>IF($N323&lt;&gt;1,"",IF($D323="Salida",-ABS($E323),IF($D323="Entrada",ABS($E323),$E323)))</f>
        <v/>
      </c>
      <c r="J323" s="9">
        <f>IF($N323&lt;&gt;1,"",$Q323+$I323)</f>
        <v/>
      </c>
      <c r="K323" s="10">
        <f>IF($N323&lt;&gt;1,"",IF($I323&gt;0,IF($Q323&gt;0,($Q323*$R323+$I323*$H323)/($Q323+$I323),$H323),$R323))</f>
        <v/>
      </c>
      <c r="L323" s="10">
        <f>IF($N323&lt;&gt;1,"",ROUND($J323*$K323,2))</f>
        <v/>
      </c>
      <c r="N323" s="17">
        <f>IF(AND($B323&lt;&gt;"",ISNUMBER($E323),$D323&lt;&gt;""),1,0)</f>
        <v/>
      </c>
      <c r="O323" s="17">
        <f>IF($N323=1,COUNTIFS($B$2:$B323,$B323,$N$2:$N323,1),"")</f>
        <v/>
      </c>
      <c r="P323" s="17">
        <f>IF($N323=1,$B323&amp;"|"&amp;$O323,"")</f>
        <v/>
      </c>
      <c r="Q323" s="17">
        <f>IF($N323&lt;&gt;1,"",IF($O323=1,N(IFERROR(INDEX('Catálogo'!$F$2:$F$500,MATCH($B323,'Catálogo'!$A$2:$A$500,0)),0)),INDEX($J$1:$J$322,MATCH($B323&amp;"|"&amp;($O323-1),$P$1:$P$322,0))))</f>
        <v/>
      </c>
      <c r="R323" s="17">
        <f>IF($N323&lt;&gt;1,"",IF($O323=1,N(IFERROR(INDEX('Catálogo'!$E$2:$E$500,MATCH($B323,'Catálogo'!$A$2:$A$500,0)),0)),INDEX($K$1:$K$322,MATCH($B323&amp;"|"&amp;($O323-1),$P$1:$P$322,0))))</f>
        <v/>
      </c>
    </row>
    <row r="324" ht="18" customHeight="1">
      <c r="A324" s="18" t="n"/>
      <c r="B324" s="6" t="n"/>
      <c r="C324" s="19">
        <f>IF($B324="","",IFERROR(INDEX('Catálogo'!$B$2:$B$500,MATCH($B324,'Catálogo'!$A$2:$A$500,0)),"Clave no encontrada"))</f>
        <v/>
      </c>
      <c r="D324" s="6" t="n"/>
      <c r="E324" s="8" t="n"/>
      <c r="F324" s="7" t="n"/>
      <c r="G324" s="6" t="n"/>
      <c r="H324" s="10">
        <f>IF($N324&lt;&gt;1,"",IF(AND($I324&gt;0,ISNUMBER($F324)),$F324,$R324))</f>
        <v/>
      </c>
      <c r="I324" s="9">
        <f>IF($N324&lt;&gt;1,"",IF($D324="Salida",-ABS($E324),IF($D324="Entrada",ABS($E324),$E324)))</f>
        <v/>
      </c>
      <c r="J324" s="9">
        <f>IF($N324&lt;&gt;1,"",$Q324+$I324)</f>
        <v/>
      </c>
      <c r="K324" s="10">
        <f>IF($N324&lt;&gt;1,"",IF($I324&gt;0,IF($Q324&gt;0,($Q324*$R324+$I324*$H324)/($Q324+$I324),$H324),$R324))</f>
        <v/>
      </c>
      <c r="L324" s="10">
        <f>IF($N324&lt;&gt;1,"",ROUND($J324*$K324,2))</f>
        <v/>
      </c>
      <c r="N324" s="17">
        <f>IF(AND($B324&lt;&gt;"",ISNUMBER($E324),$D324&lt;&gt;""),1,0)</f>
        <v/>
      </c>
      <c r="O324" s="17">
        <f>IF($N324=1,COUNTIFS($B$2:$B324,$B324,$N$2:$N324,1),"")</f>
        <v/>
      </c>
      <c r="P324" s="17">
        <f>IF($N324=1,$B324&amp;"|"&amp;$O324,"")</f>
        <v/>
      </c>
      <c r="Q324" s="17">
        <f>IF($N324&lt;&gt;1,"",IF($O324=1,N(IFERROR(INDEX('Catálogo'!$F$2:$F$500,MATCH($B324,'Catálogo'!$A$2:$A$500,0)),0)),INDEX($J$1:$J$323,MATCH($B324&amp;"|"&amp;($O324-1),$P$1:$P$323,0))))</f>
        <v/>
      </c>
      <c r="R324" s="17">
        <f>IF($N324&lt;&gt;1,"",IF($O324=1,N(IFERROR(INDEX('Catálogo'!$E$2:$E$500,MATCH($B324,'Catálogo'!$A$2:$A$500,0)),0)),INDEX($K$1:$K$323,MATCH($B324&amp;"|"&amp;($O324-1),$P$1:$P$323,0))))</f>
        <v/>
      </c>
    </row>
    <row r="325" ht="18" customHeight="1">
      <c r="A325" s="18" t="n"/>
      <c r="B325" s="6" t="n"/>
      <c r="C325" s="19">
        <f>IF($B325="","",IFERROR(INDEX('Catálogo'!$B$2:$B$500,MATCH($B325,'Catálogo'!$A$2:$A$500,0)),"Clave no encontrada"))</f>
        <v/>
      </c>
      <c r="D325" s="6" t="n"/>
      <c r="E325" s="8" t="n"/>
      <c r="F325" s="7" t="n"/>
      <c r="G325" s="6" t="n"/>
      <c r="H325" s="10">
        <f>IF($N325&lt;&gt;1,"",IF(AND($I325&gt;0,ISNUMBER($F325)),$F325,$R325))</f>
        <v/>
      </c>
      <c r="I325" s="9">
        <f>IF($N325&lt;&gt;1,"",IF($D325="Salida",-ABS($E325),IF($D325="Entrada",ABS($E325),$E325)))</f>
        <v/>
      </c>
      <c r="J325" s="9">
        <f>IF($N325&lt;&gt;1,"",$Q325+$I325)</f>
        <v/>
      </c>
      <c r="K325" s="10">
        <f>IF($N325&lt;&gt;1,"",IF($I325&gt;0,IF($Q325&gt;0,($Q325*$R325+$I325*$H325)/($Q325+$I325),$H325),$R325))</f>
        <v/>
      </c>
      <c r="L325" s="10">
        <f>IF($N325&lt;&gt;1,"",ROUND($J325*$K325,2))</f>
        <v/>
      </c>
      <c r="N325" s="17">
        <f>IF(AND($B325&lt;&gt;"",ISNUMBER($E325),$D325&lt;&gt;""),1,0)</f>
        <v/>
      </c>
      <c r="O325" s="17">
        <f>IF($N325=1,COUNTIFS($B$2:$B325,$B325,$N$2:$N325,1),"")</f>
        <v/>
      </c>
      <c r="P325" s="17">
        <f>IF($N325=1,$B325&amp;"|"&amp;$O325,"")</f>
        <v/>
      </c>
      <c r="Q325" s="17">
        <f>IF($N325&lt;&gt;1,"",IF($O325=1,N(IFERROR(INDEX('Catálogo'!$F$2:$F$500,MATCH($B325,'Catálogo'!$A$2:$A$500,0)),0)),INDEX($J$1:$J$324,MATCH($B325&amp;"|"&amp;($O325-1),$P$1:$P$324,0))))</f>
        <v/>
      </c>
      <c r="R325" s="17">
        <f>IF($N325&lt;&gt;1,"",IF($O325=1,N(IFERROR(INDEX('Catálogo'!$E$2:$E$500,MATCH($B325,'Catálogo'!$A$2:$A$500,0)),0)),INDEX($K$1:$K$324,MATCH($B325&amp;"|"&amp;($O325-1),$P$1:$P$324,0))))</f>
        <v/>
      </c>
    </row>
    <row r="326" ht="18" customHeight="1">
      <c r="A326" s="18" t="n"/>
      <c r="B326" s="6" t="n"/>
      <c r="C326" s="19">
        <f>IF($B326="","",IFERROR(INDEX('Catálogo'!$B$2:$B$500,MATCH($B326,'Catálogo'!$A$2:$A$500,0)),"Clave no encontrada"))</f>
        <v/>
      </c>
      <c r="D326" s="6" t="n"/>
      <c r="E326" s="8" t="n"/>
      <c r="F326" s="7" t="n"/>
      <c r="G326" s="6" t="n"/>
      <c r="H326" s="10">
        <f>IF($N326&lt;&gt;1,"",IF(AND($I326&gt;0,ISNUMBER($F326)),$F326,$R326))</f>
        <v/>
      </c>
      <c r="I326" s="9">
        <f>IF($N326&lt;&gt;1,"",IF($D326="Salida",-ABS($E326),IF($D326="Entrada",ABS($E326),$E326)))</f>
        <v/>
      </c>
      <c r="J326" s="9">
        <f>IF($N326&lt;&gt;1,"",$Q326+$I326)</f>
        <v/>
      </c>
      <c r="K326" s="10">
        <f>IF($N326&lt;&gt;1,"",IF($I326&gt;0,IF($Q326&gt;0,($Q326*$R326+$I326*$H326)/($Q326+$I326),$H326),$R326))</f>
        <v/>
      </c>
      <c r="L326" s="10">
        <f>IF($N326&lt;&gt;1,"",ROUND($J326*$K326,2))</f>
        <v/>
      </c>
      <c r="N326" s="17">
        <f>IF(AND($B326&lt;&gt;"",ISNUMBER($E326),$D326&lt;&gt;""),1,0)</f>
        <v/>
      </c>
      <c r="O326" s="17">
        <f>IF($N326=1,COUNTIFS($B$2:$B326,$B326,$N$2:$N326,1),"")</f>
        <v/>
      </c>
      <c r="P326" s="17">
        <f>IF($N326=1,$B326&amp;"|"&amp;$O326,"")</f>
        <v/>
      </c>
      <c r="Q326" s="17">
        <f>IF($N326&lt;&gt;1,"",IF($O326=1,N(IFERROR(INDEX('Catálogo'!$F$2:$F$500,MATCH($B326,'Catálogo'!$A$2:$A$500,0)),0)),INDEX($J$1:$J$325,MATCH($B326&amp;"|"&amp;($O326-1),$P$1:$P$325,0))))</f>
        <v/>
      </c>
      <c r="R326" s="17">
        <f>IF($N326&lt;&gt;1,"",IF($O326=1,N(IFERROR(INDEX('Catálogo'!$E$2:$E$500,MATCH($B326,'Catálogo'!$A$2:$A$500,0)),0)),INDEX($K$1:$K$325,MATCH($B326&amp;"|"&amp;($O326-1),$P$1:$P$325,0))))</f>
        <v/>
      </c>
    </row>
    <row r="327" ht="18" customHeight="1">
      <c r="A327" s="18" t="n"/>
      <c r="B327" s="6" t="n"/>
      <c r="C327" s="19">
        <f>IF($B327="","",IFERROR(INDEX('Catálogo'!$B$2:$B$500,MATCH($B327,'Catálogo'!$A$2:$A$500,0)),"Clave no encontrada"))</f>
        <v/>
      </c>
      <c r="D327" s="6" t="n"/>
      <c r="E327" s="8" t="n"/>
      <c r="F327" s="7" t="n"/>
      <c r="G327" s="6" t="n"/>
      <c r="H327" s="10">
        <f>IF($N327&lt;&gt;1,"",IF(AND($I327&gt;0,ISNUMBER($F327)),$F327,$R327))</f>
        <v/>
      </c>
      <c r="I327" s="9">
        <f>IF($N327&lt;&gt;1,"",IF($D327="Salida",-ABS($E327),IF($D327="Entrada",ABS($E327),$E327)))</f>
        <v/>
      </c>
      <c r="J327" s="9">
        <f>IF($N327&lt;&gt;1,"",$Q327+$I327)</f>
        <v/>
      </c>
      <c r="K327" s="10">
        <f>IF($N327&lt;&gt;1,"",IF($I327&gt;0,IF($Q327&gt;0,($Q327*$R327+$I327*$H327)/($Q327+$I327),$H327),$R327))</f>
        <v/>
      </c>
      <c r="L327" s="10">
        <f>IF($N327&lt;&gt;1,"",ROUND($J327*$K327,2))</f>
        <v/>
      </c>
      <c r="N327" s="17">
        <f>IF(AND($B327&lt;&gt;"",ISNUMBER($E327),$D327&lt;&gt;""),1,0)</f>
        <v/>
      </c>
      <c r="O327" s="17">
        <f>IF($N327=1,COUNTIFS($B$2:$B327,$B327,$N$2:$N327,1),"")</f>
        <v/>
      </c>
      <c r="P327" s="17">
        <f>IF($N327=1,$B327&amp;"|"&amp;$O327,"")</f>
        <v/>
      </c>
      <c r="Q327" s="17">
        <f>IF($N327&lt;&gt;1,"",IF($O327=1,N(IFERROR(INDEX('Catálogo'!$F$2:$F$500,MATCH($B327,'Catálogo'!$A$2:$A$500,0)),0)),INDEX($J$1:$J$326,MATCH($B327&amp;"|"&amp;($O327-1),$P$1:$P$326,0))))</f>
        <v/>
      </c>
      <c r="R327" s="17">
        <f>IF($N327&lt;&gt;1,"",IF($O327=1,N(IFERROR(INDEX('Catálogo'!$E$2:$E$500,MATCH($B327,'Catálogo'!$A$2:$A$500,0)),0)),INDEX($K$1:$K$326,MATCH($B327&amp;"|"&amp;($O327-1),$P$1:$P$326,0))))</f>
        <v/>
      </c>
    </row>
    <row r="328" ht="18" customHeight="1">
      <c r="A328" s="18" t="n"/>
      <c r="B328" s="6" t="n"/>
      <c r="C328" s="19">
        <f>IF($B328="","",IFERROR(INDEX('Catálogo'!$B$2:$B$500,MATCH($B328,'Catálogo'!$A$2:$A$500,0)),"Clave no encontrada"))</f>
        <v/>
      </c>
      <c r="D328" s="6" t="n"/>
      <c r="E328" s="8" t="n"/>
      <c r="F328" s="7" t="n"/>
      <c r="G328" s="6" t="n"/>
      <c r="H328" s="10">
        <f>IF($N328&lt;&gt;1,"",IF(AND($I328&gt;0,ISNUMBER($F328)),$F328,$R328))</f>
        <v/>
      </c>
      <c r="I328" s="9">
        <f>IF($N328&lt;&gt;1,"",IF($D328="Salida",-ABS($E328),IF($D328="Entrada",ABS($E328),$E328)))</f>
        <v/>
      </c>
      <c r="J328" s="9">
        <f>IF($N328&lt;&gt;1,"",$Q328+$I328)</f>
        <v/>
      </c>
      <c r="K328" s="10">
        <f>IF($N328&lt;&gt;1,"",IF($I328&gt;0,IF($Q328&gt;0,($Q328*$R328+$I328*$H328)/($Q328+$I328),$H328),$R328))</f>
        <v/>
      </c>
      <c r="L328" s="10">
        <f>IF($N328&lt;&gt;1,"",ROUND($J328*$K328,2))</f>
        <v/>
      </c>
      <c r="N328" s="17">
        <f>IF(AND($B328&lt;&gt;"",ISNUMBER($E328),$D328&lt;&gt;""),1,0)</f>
        <v/>
      </c>
      <c r="O328" s="17">
        <f>IF($N328=1,COUNTIFS($B$2:$B328,$B328,$N$2:$N328,1),"")</f>
        <v/>
      </c>
      <c r="P328" s="17">
        <f>IF($N328=1,$B328&amp;"|"&amp;$O328,"")</f>
        <v/>
      </c>
      <c r="Q328" s="17">
        <f>IF($N328&lt;&gt;1,"",IF($O328=1,N(IFERROR(INDEX('Catálogo'!$F$2:$F$500,MATCH($B328,'Catálogo'!$A$2:$A$500,0)),0)),INDEX($J$1:$J$327,MATCH($B328&amp;"|"&amp;($O328-1),$P$1:$P$327,0))))</f>
        <v/>
      </c>
      <c r="R328" s="17">
        <f>IF($N328&lt;&gt;1,"",IF($O328=1,N(IFERROR(INDEX('Catálogo'!$E$2:$E$500,MATCH($B328,'Catálogo'!$A$2:$A$500,0)),0)),INDEX($K$1:$K$327,MATCH($B328&amp;"|"&amp;($O328-1),$P$1:$P$327,0))))</f>
        <v/>
      </c>
    </row>
    <row r="329" ht="18" customHeight="1">
      <c r="A329" s="18" t="n"/>
      <c r="B329" s="6" t="n"/>
      <c r="C329" s="19">
        <f>IF($B329="","",IFERROR(INDEX('Catálogo'!$B$2:$B$500,MATCH($B329,'Catálogo'!$A$2:$A$500,0)),"Clave no encontrada"))</f>
        <v/>
      </c>
      <c r="D329" s="6" t="n"/>
      <c r="E329" s="8" t="n"/>
      <c r="F329" s="7" t="n"/>
      <c r="G329" s="6" t="n"/>
      <c r="H329" s="10">
        <f>IF($N329&lt;&gt;1,"",IF(AND($I329&gt;0,ISNUMBER($F329)),$F329,$R329))</f>
        <v/>
      </c>
      <c r="I329" s="9">
        <f>IF($N329&lt;&gt;1,"",IF($D329="Salida",-ABS($E329),IF($D329="Entrada",ABS($E329),$E329)))</f>
        <v/>
      </c>
      <c r="J329" s="9">
        <f>IF($N329&lt;&gt;1,"",$Q329+$I329)</f>
        <v/>
      </c>
      <c r="K329" s="10">
        <f>IF($N329&lt;&gt;1,"",IF($I329&gt;0,IF($Q329&gt;0,($Q329*$R329+$I329*$H329)/($Q329+$I329),$H329),$R329))</f>
        <v/>
      </c>
      <c r="L329" s="10">
        <f>IF($N329&lt;&gt;1,"",ROUND($J329*$K329,2))</f>
        <v/>
      </c>
      <c r="N329" s="17">
        <f>IF(AND($B329&lt;&gt;"",ISNUMBER($E329),$D329&lt;&gt;""),1,0)</f>
        <v/>
      </c>
      <c r="O329" s="17">
        <f>IF($N329=1,COUNTIFS($B$2:$B329,$B329,$N$2:$N329,1),"")</f>
        <v/>
      </c>
      <c r="P329" s="17">
        <f>IF($N329=1,$B329&amp;"|"&amp;$O329,"")</f>
        <v/>
      </c>
      <c r="Q329" s="17">
        <f>IF($N329&lt;&gt;1,"",IF($O329=1,N(IFERROR(INDEX('Catálogo'!$F$2:$F$500,MATCH($B329,'Catálogo'!$A$2:$A$500,0)),0)),INDEX($J$1:$J$328,MATCH($B329&amp;"|"&amp;($O329-1),$P$1:$P$328,0))))</f>
        <v/>
      </c>
      <c r="R329" s="17">
        <f>IF($N329&lt;&gt;1,"",IF($O329=1,N(IFERROR(INDEX('Catálogo'!$E$2:$E$500,MATCH($B329,'Catálogo'!$A$2:$A$500,0)),0)),INDEX($K$1:$K$328,MATCH($B329&amp;"|"&amp;($O329-1),$P$1:$P$328,0))))</f>
        <v/>
      </c>
    </row>
    <row r="330" ht="18" customHeight="1">
      <c r="A330" s="18" t="n"/>
      <c r="B330" s="6" t="n"/>
      <c r="C330" s="19">
        <f>IF($B330="","",IFERROR(INDEX('Catálogo'!$B$2:$B$500,MATCH($B330,'Catálogo'!$A$2:$A$500,0)),"Clave no encontrada"))</f>
        <v/>
      </c>
      <c r="D330" s="6" t="n"/>
      <c r="E330" s="8" t="n"/>
      <c r="F330" s="7" t="n"/>
      <c r="G330" s="6" t="n"/>
      <c r="H330" s="10">
        <f>IF($N330&lt;&gt;1,"",IF(AND($I330&gt;0,ISNUMBER($F330)),$F330,$R330))</f>
        <v/>
      </c>
      <c r="I330" s="9">
        <f>IF($N330&lt;&gt;1,"",IF($D330="Salida",-ABS($E330),IF($D330="Entrada",ABS($E330),$E330)))</f>
        <v/>
      </c>
      <c r="J330" s="9">
        <f>IF($N330&lt;&gt;1,"",$Q330+$I330)</f>
        <v/>
      </c>
      <c r="K330" s="10">
        <f>IF($N330&lt;&gt;1,"",IF($I330&gt;0,IF($Q330&gt;0,($Q330*$R330+$I330*$H330)/($Q330+$I330),$H330),$R330))</f>
        <v/>
      </c>
      <c r="L330" s="10">
        <f>IF($N330&lt;&gt;1,"",ROUND($J330*$K330,2))</f>
        <v/>
      </c>
      <c r="N330" s="17">
        <f>IF(AND($B330&lt;&gt;"",ISNUMBER($E330),$D330&lt;&gt;""),1,0)</f>
        <v/>
      </c>
      <c r="O330" s="17">
        <f>IF($N330=1,COUNTIFS($B$2:$B330,$B330,$N$2:$N330,1),"")</f>
        <v/>
      </c>
      <c r="P330" s="17">
        <f>IF($N330=1,$B330&amp;"|"&amp;$O330,"")</f>
        <v/>
      </c>
      <c r="Q330" s="17">
        <f>IF($N330&lt;&gt;1,"",IF($O330=1,N(IFERROR(INDEX('Catálogo'!$F$2:$F$500,MATCH($B330,'Catálogo'!$A$2:$A$500,0)),0)),INDEX($J$1:$J$329,MATCH($B330&amp;"|"&amp;($O330-1),$P$1:$P$329,0))))</f>
        <v/>
      </c>
      <c r="R330" s="17">
        <f>IF($N330&lt;&gt;1,"",IF($O330=1,N(IFERROR(INDEX('Catálogo'!$E$2:$E$500,MATCH($B330,'Catálogo'!$A$2:$A$500,0)),0)),INDEX($K$1:$K$329,MATCH($B330&amp;"|"&amp;($O330-1),$P$1:$P$329,0))))</f>
        <v/>
      </c>
    </row>
    <row r="331" ht="18" customHeight="1">
      <c r="A331" s="18" t="n"/>
      <c r="B331" s="6" t="n"/>
      <c r="C331" s="19">
        <f>IF($B331="","",IFERROR(INDEX('Catálogo'!$B$2:$B$500,MATCH($B331,'Catálogo'!$A$2:$A$500,0)),"Clave no encontrada"))</f>
        <v/>
      </c>
      <c r="D331" s="6" t="n"/>
      <c r="E331" s="8" t="n"/>
      <c r="F331" s="7" t="n"/>
      <c r="G331" s="6" t="n"/>
      <c r="H331" s="10">
        <f>IF($N331&lt;&gt;1,"",IF(AND($I331&gt;0,ISNUMBER($F331)),$F331,$R331))</f>
        <v/>
      </c>
      <c r="I331" s="9">
        <f>IF($N331&lt;&gt;1,"",IF($D331="Salida",-ABS($E331),IF($D331="Entrada",ABS($E331),$E331)))</f>
        <v/>
      </c>
      <c r="J331" s="9">
        <f>IF($N331&lt;&gt;1,"",$Q331+$I331)</f>
        <v/>
      </c>
      <c r="K331" s="10">
        <f>IF($N331&lt;&gt;1,"",IF($I331&gt;0,IF($Q331&gt;0,($Q331*$R331+$I331*$H331)/($Q331+$I331),$H331),$R331))</f>
        <v/>
      </c>
      <c r="L331" s="10">
        <f>IF($N331&lt;&gt;1,"",ROUND($J331*$K331,2))</f>
        <v/>
      </c>
      <c r="N331" s="17">
        <f>IF(AND($B331&lt;&gt;"",ISNUMBER($E331),$D331&lt;&gt;""),1,0)</f>
        <v/>
      </c>
      <c r="O331" s="17">
        <f>IF($N331=1,COUNTIFS($B$2:$B331,$B331,$N$2:$N331,1),"")</f>
        <v/>
      </c>
      <c r="P331" s="17">
        <f>IF($N331=1,$B331&amp;"|"&amp;$O331,"")</f>
        <v/>
      </c>
      <c r="Q331" s="17">
        <f>IF($N331&lt;&gt;1,"",IF($O331=1,N(IFERROR(INDEX('Catálogo'!$F$2:$F$500,MATCH($B331,'Catálogo'!$A$2:$A$500,0)),0)),INDEX($J$1:$J$330,MATCH($B331&amp;"|"&amp;($O331-1),$P$1:$P$330,0))))</f>
        <v/>
      </c>
      <c r="R331" s="17">
        <f>IF($N331&lt;&gt;1,"",IF($O331=1,N(IFERROR(INDEX('Catálogo'!$E$2:$E$500,MATCH($B331,'Catálogo'!$A$2:$A$500,0)),0)),INDEX($K$1:$K$330,MATCH($B331&amp;"|"&amp;($O331-1),$P$1:$P$330,0))))</f>
        <v/>
      </c>
    </row>
    <row r="332" ht="18" customHeight="1">
      <c r="A332" s="18" t="n"/>
      <c r="B332" s="6" t="n"/>
      <c r="C332" s="19">
        <f>IF($B332="","",IFERROR(INDEX('Catálogo'!$B$2:$B$500,MATCH($B332,'Catálogo'!$A$2:$A$500,0)),"Clave no encontrada"))</f>
        <v/>
      </c>
      <c r="D332" s="6" t="n"/>
      <c r="E332" s="8" t="n"/>
      <c r="F332" s="7" t="n"/>
      <c r="G332" s="6" t="n"/>
      <c r="H332" s="10">
        <f>IF($N332&lt;&gt;1,"",IF(AND($I332&gt;0,ISNUMBER($F332)),$F332,$R332))</f>
        <v/>
      </c>
      <c r="I332" s="9">
        <f>IF($N332&lt;&gt;1,"",IF($D332="Salida",-ABS($E332),IF($D332="Entrada",ABS($E332),$E332)))</f>
        <v/>
      </c>
      <c r="J332" s="9">
        <f>IF($N332&lt;&gt;1,"",$Q332+$I332)</f>
        <v/>
      </c>
      <c r="K332" s="10">
        <f>IF($N332&lt;&gt;1,"",IF($I332&gt;0,IF($Q332&gt;0,($Q332*$R332+$I332*$H332)/($Q332+$I332),$H332),$R332))</f>
        <v/>
      </c>
      <c r="L332" s="10">
        <f>IF($N332&lt;&gt;1,"",ROUND($J332*$K332,2))</f>
        <v/>
      </c>
      <c r="N332" s="17">
        <f>IF(AND($B332&lt;&gt;"",ISNUMBER($E332),$D332&lt;&gt;""),1,0)</f>
        <v/>
      </c>
      <c r="O332" s="17">
        <f>IF($N332=1,COUNTIFS($B$2:$B332,$B332,$N$2:$N332,1),"")</f>
        <v/>
      </c>
      <c r="P332" s="17">
        <f>IF($N332=1,$B332&amp;"|"&amp;$O332,"")</f>
        <v/>
      </c>
      <c r="Q332" s="17">
        <f>IF($N332&lt;&gt;1,"",IF($O332=1,N(IFERROR(INDEX('Catálogo'!$F$2:$F$500,MATCH($B332,'Catálogo'!$A$2:$A$500,0)),0)),INDEX($J$1:$J$331,MATCH($B332&amp;"|"&amp;($O332-1),$P$1:$P$331,0))))</f>
        <v/>
      </c>
      <c r="R332" s="17">
        <f>IF($N332&lt;&gt;1,"",IF($O332=1,N(IFERROR(INDEX('Catálogo'!$E$2:$E$500,MATCH($B332,'Catálogo'!$A$2:$A$500,0)),0)),INDEX($K$1:$K$331,MATCH($B332&amp;"|"&amp;($O332-1),$P$1:$P$331,0))))</f>
        <v/>
      </c>
    </row>
    <row r="333" ht="18" customHeight="1">
      <c r="A333" s="18" t="n"/>
      <c r="B333" s="6" t="n"/>
      <c r="C333" s="19">
        <f>IF($B333="","",IFERROR(INDEX('Catálogo'!$B$2:$B$500,MATCH($B333,'Catálogo'!$A$2:$A$500,0)),"Clave no encontrada"))</f>
        <v/>
      </c>
      <c r="D333" s="6" t="n"/>
      <c r="E333" s="8" t="n"/>
      <c r="F333" s="7" t="n"/>
      <c r="G333" s="6" t="n"/>
      <c r="H333" s="10">
        <f>IF($N333&lt;&gt;1,"",IF(AND($I333&gt;0,ISNUMBER($F333)),$F333,$R333))</f>
        <v/>
      </c>
      <c r="I333" s="9">
        <f>IF($N333&lt;&gt;1,"",IF($D333="Salida",-ABS($E333),IF($D333="Entrada",ABS($E333),$E333)))</f>
        <v/>
      </c>
      <c r="J333" s="9">
        <f>IF($N333&lt;&gt;1,"",$Q333+$I333)</f>
        <v/>
      </c>
      <c r="K333" s="10">
        <f>IF($N333&lt;&gt;1,"",IF($I333&gt;0,IF($Q333&gt;0,($Q333*$R333+$I333*$H333)/($Q333+$I333),$H333),$R333))</f>
        <v/>
      </c>
      <c r="L333" s="10">
        <f>IF($N333&lt;&gt;1,"",ROUND($J333*$K333,2))</f>
        <v/>
      </c>
      <c r="N333" s="17">
        <f>IF(AND($B333&lt;&gt;"",ISNUMBER($E333),$D333&lt;&gt;""),1,0)</f>
        <v/>
      </c>
      <c r="O333" s="17">
        <f>IF($N333=1,COUNTIFS($B$2:$B333,$B333,$N$2:$N333,1),"")</f>
        <v/>
      </c>
      <c r="P333" s="17">
        <f>IF($N333=1,$B333&amp;"|"&amp;$O333,"")</f>
        <v/>
      </c>
      <c r="Q333" s="17">
        <f>IF($N333&lt;&gt;1,"",IF($O333=1,N(IFERROR(INDEX('Catálogo'!$F$2:$F$500,MATCH($B333,'Catálogo'!$A$2:$A$500,0)),0)),INDEX($J$1:$J$332,MATCH($B333&amp;"|"&amp;($O333-1),$P$1:$P$332,0))))</f>
        <v/>
      </c>
      <c r="R333" s="17">
        <f>IF($N333&lt;&gt;1,"",IF($O333=1,N(IFERROR(INDEX('Catálogo'!$E$2:$E$500,MATCH($B333,'Catálogo'!$A$2:$A$500,0)),0)),INDEX($K$1:$K$332,MATCH($B333&amp;"|"&amp;($O333-1),$P$1:$P$332,0))))</f>
        <v/>
      </c>
    </row>
    <row r="334" ht="18" customHeight="1">
      <c r="A334" s="18" t="n"/>
      <c r="B334" s="6" t="n"/>
      <c r="C334" s="19">
        <f>IF($B334="","",IFERROR(INDEX('Catálogo'!$B$2:$B$500,MATCH($B334,'Catálogo'!$A$2:$A$500,0)),"Clave no encontrada"))</f>
        <v/>
      </c>
      <c r="D334" s="6" t="n"/>
      <c r="E334" s="8" t="n"/>
      <c r="F334" s="7" t="n"/>
      <c r="G334" s="6" t="n"/>
      <c r="H334" s="10">
        <f>IF($N334&lt;&gt;1,"",IF(AND($I334&gt;0,ISNUMBER($F334)),$F334,$R334))</f>
        <v/>
      </c>
      <c r="I334" s="9">
        <f>IF($N334&lt;&gt;1,"",IF($D334="Salida",-ABS($E334),IF($D334="Entrada",ABS($E334),$E334)))</f>
        <v/>
      </c>
      <c r="J334" s="9">
        <f>IF($N334&lt;&gt;1,"",$Q334+$I334)</f>
        <v/>
      </c>
      <c r="K334" s="10">
        <f>IF($N334&lt;&gt;1,"",IF($I334&gt;0,IF($Q334&gt;0,($Q334*$R334+$I334*$H334)/($Q334+$I334),$H334),$R334))</f>
        <v/>
      </c>
      <c r="L334" s="10">
        <f>IF($N334&lt;&gt;1,"",ROUND($J334*$K334,2))</f>
        <v/>
      </c>
      <c r="N334" s="17">
        <f>IF(AND($B334&lt;&gt;"",ISNUMBER($E334),$D334&lt;&gt;""),1,0)</f>
        <v/>
      </c>
      <c r="O334" s="17">
        <f>IF($N334=1,COUNTIFS($B$2:$B334,$B334,$N$2:$N334,1),"")</f>
        <v/>
      </c>
      <c r="P334" s="17">
        <f>IF($N334=1,$B334&amp;"|"&amp;$O334,"")</f>
        <v/>
      </c>
      <c r="Q334" s="17">
        <f>IF($N334&lt;&gt;1,"",IF($O334=1,N(IFERROR(INDEX('Catálogo'!$F$2:$F$500,MATCH($B334,'Catálogo'!$A$2:$A$500,0)),0)),INDEX($J$1:$J$333,MATCH($B334&amp;"|"&amp;($O334-1),$P$1:$P$333,0))))</f>
        <v/>
      </c>
      <c r="R334" s="17">
        <f>IF($N334&lt;&gt;1,"",IF($O334=1,N(IFERROR(INDEX('Catálogo'!$E$2:$E$500,MATCH($B334,'Catálogo'!$A$2:$A$500,0)),0)),INDEX($K$1:$K$333,MATCH($B334&amp;"|"&amp;($O334-1),$P$1:$P$333,0))))</f>
        <v/>
      </c>
    </row>
    <row r="335" ht="18" customHeight="1">
      <c r="A335" s="18" t="n"/>
      <c r="B335" s="6" t="n"/>
      <c r="C335" s="19">
        <f>IF($B335="","",IFERROR(INDEX('Catálogo'!$B$2:$B$500,MATCH($B335,'Catálogo'!$A$2:$A$500,0)),"Clave no encontrada"))</f>
        <v/>
      </c>
      <c r="D335" s="6" t="n"/>
      <c r="E335" s="8" t="n"/>
      <c r="F335" s="7" t="n"/>
      <c r="G335" s="6" t="n"/>
      <c r="H335" s="10">
        <f>IF($N335&lt;&gt;1,"",IF(AND($I335&gt;0,ISNUMBER($F335)),$F335,$R335))</f>
        <v/>
      </c>
      <c r="I335" s="9">
        <f>IF($N335&lt;&gt;1,"",IF($D335="Salida",-ABS($E335),IF($D335="Entrada",ABS($E335),$E335)))</f>
        <v/>
      </c>
      <c r="J335" s="9">
        <f>IF($N335&lt;&gt;1,"",$Q335+$I335)</f>
        <v/>
      </c>
      <c r="K335" s="10">
        <f>IF($N335&lt;&gt;1,"",IF($I335&gt;0,IF($Q335&gt;0,($Q335*$R335+$I335*$H335)/($Q335+$I335),$H335),$R335))</f>
        <v/>
      </c>
      <c r="L335" s="10">
        <f>IF($N335&lt;&gt;1,"",ROUND($J335*$K335,2))</f>
        <v/>
      </c>
      <c r="N335" s="17">
        <f>IF(AND($B335&lt;&gt;"",ISNUMBER($E335),$D335&lt;&gt;""),1,0)</f>
        <v/>
      </c>
      <c r="O335" s="17">
        <f>IF($N335=1,COUNTIFS($B$2:$B335,$B335,$N$2:$N335,1),"")</f>
        <v/>
      </c>
      <c r="P335" s="17">
        <f>IF($N335=1,$B335&amp;"|"&amp;$O335,"")</f>
        <v/>
      </c>
      <c r="Q335" s="17">
        <f>IF($N335&lt;&gt;1,"",IF($O335=1,N(IFERROR(INDEX('Catálogo'!$F$2:$F$500,MATCH($B335,'Catálogo'!$A$2:$A$500,0)),0)),INDEX($J$1:$J$334,MATCH($B335&amp;"|"&amp;($O335-1),$P$1:$P$334,0))))</f>
        <v/>
      </c>
      <c r="R335" s="17">
        <f>IF($N335&lt;&gt;1,"",IF($O335=1,N(IFERROR(INDEX('Catálogo'!$E$2:$E$500,MATCH($B335,'Catálogo'!$A$2:$A$500,0)),0)),INDEX($K$1:$K$334,MATCH($B335&amp;"|"&amp;($O335-1),$P$1:$P$334,0))))</f>
        <v/>
      </c>
    </row>
    <row r="336" ht="18" customHeight="1">
      <c r="A336" s="18" t="n"/>
      <c r="B336" s="6" t="n"/>
      <c r="C336" s="19">
        <f>IF($B336="","",IFERROR(INDEX('Catálogo'!$B$2:$B$500,MATCH($B336,'Catálogo'!$A$2:$A$500,0)),"Clave no encontrada"))</f>
        <v/>
      </c>
      <c r="D336" s="6" t="n"/>
      <c r="E336" s="8" t="n"/>
      <c r="F336" s="7" t="n"/>
      <c r="G336" s="6" t="n"/>
      <c r="H336" s="10">
        <f>IF($N336&lt;&gt;1,"",IF(AND($I336&gt;0,ISNUMBER($F336)),$F336,$R336))</f>
        <v/>
      </c>
      <c r="I336" s="9">
        <f>IF($N336&lt;&gt;1,"",IF($D336="Salida",-ABS($E336),IF($D336="Entrada",ABS($E336),$E336)))</f>
        <v/>
      </c>
      <c r="J336" s="9">
        <f>IF($N336&lt;&gt;1,"",$Q336+$I336)</f>
        <v/>
      </c>
      <c r="K336" s="10">
        <f>IF($N336&lt;&gt;1,"",IF($I336&gt;0,IF($Q336&gt;0,($Q336*$R336+$I336*$H336)/($Q336+$I336),$H336),$R336))</f>
        <v/>
      </c>
      <c r="L336" s="10">
        <f>IF($N336&lt;&gt;1,"",ROUND($J336*$K336,2))</f>
        <v/>
      </c>
      <c r="N336" s="17">
        <f>IF(AND($B336&lt;&gt;"",ISNUMBER($E336),$D336&lt;&gt;""),1,0)</f>
        <v/>
      </c>
      <c r="O336" s="17">
        <f>IF($N336=1,COUNTIFS($B$2:$B336,$B336,$N$2:$N336,1),"")</f>
        <v/>
      </c>
      <c r="P336" s="17">
        <f>IF($N336=1,$B336&amp;"|"&amp;$O336,"")</f>
        <v/>
      </c>
      <c r="Q336" s="17">
        <f>IF($N336&lt;&gt;1,"",IF($O336=1,N(IFERROR(INDEX('Catálogo'!$F$2:$F$500,MATCH($B336,'Catálogo'!$A$2:$A$500,0)),0)),INDEX($J$1:$J$335,MATCH($B336&amp;"|"&amp;($O336-1),$P$1:$P$335,0))))</f>
        <v/>
      </c>
      <c r="R336" s="17">
        <f>IF($N336&lt;&gt;1,"",IF($O336=1,N(IFERROR(INDEX('Catálogo'!$E$2:$E$500,MATCH($B336,'Catálogo'!$A$2:$A$500,0)),0)),INDEX($K$1:$K$335,MATCH($B336&amp;"|"&amp;($O336-1),$P$1:$P$335,0))))</f>
        <v/>
      </c>
    </row>
    <row r="337" ht="18" customHeight="1">
      <c r="A337" s="18" t="n"/>
      <c r="B337" s="6" t="n"/>
      <c r="C337" s="19">
        <f>IF($B337="","",IFERROR(INDEX('Catálogo'!$B$2:$B$500,MATCH($B337,'Catálogo'!$A$2:$A$500,0)),"Clave no encontrada"))</f>
        <v/>
      </c>
      <c r="D337" s="6" t="n"/>
      <c r="E337" s="8" t="n"/>
      <c r="F337" s="7" t="n"/>
      <c r="G337" s="6" t="n"/>
      <c r="H337" s="10">
        <f>IF($N337&lt;&gt;1,"",IF(AND($I337&gt;0,ISNUMBER($F337)),$F337,$R337))</f>
        <v/>
      </c>
      <c r="I337" s="9">
        <f>IF($N337&lt;&gt;1,"",IF($D337="Salida",-ABS($E337),IF($D337="Entrada",ABS($E337),$E337)))</f>
        <v/>
      </c>
      <c r="J337" s="9">
        <f>IF($N337&lt;&gt;1,"",$Q337+$I337)</f>
        <v/>
      </c>
      <c r="K337" s="10">
        <f>IF($N337&lt;&gt;1,"",IF($I337&gt;0,IF($Q337&gt;0,($Q337*$R337+$I337*$H337)/($Q337+$I337),$H337),$R337))</f>
        <v/>
      </c>
      <c r="L337" s="10">
        <f>IF($N337&lt;&gt;1,"",ROUND($J337*$K337,2))</f>
        <v/>
      </c>
      <c r="N337" s="17">
        <f>IF(AND($B337&lt;&gt;"",ISNUMBER($E337),$D337&lt;&gt;""),1,0)</f>
        <v/>
      </c>
      <c r="O337" s="17">
        <f>IF($N337=1,COUNTIFS($B$2:$B337,$B337,$N$2:$N337,1),"")</f>
        <v/>
      </c>
      <c r="P337" s="17">
        <f>IF($N337=1,$B337&amp;"|"&amp;$O337,"")</f>
        <v/>
      </c>
      <c r="Q337" s="17">
        <f>IF($N337&lt;&gt;1,"",IF($O337=1,N(IFERROR(INDEX('Catálogo'!$F$2:$F$500,MATCH($B337,'Catálogo'!$A$2:$A$500,0)),0)),INDEX($J$1:$J$336,MATCH($B337&amp;"|"&amp;($O337-1),$P$1:$P$336,0))))</f>
        <v/>
      </c>
      <c r="R337" s="17">
        <f>IF($N337&lt;&gt;1,"",IF($O337=1,N(IFERROR(INDEX('Catálogo'!$E$2:$E$500,MATCH($B337,'Catálogo'!$A$2:$A$500,0)),0)),INDEX($K$1:$K$336,MATCH($B337&amp;"|"&amp;($O337-1),$P$1:$P$336,0))))</f>
        <v/>
      </c>
    </row>
    <row r="338" ht="18" customHeight="1">
      <c r="A338" s="18" t="n"/>
      <c r="B338" s="6" t="n"/>
      <c r="C338" s="19">
        <f>IF($B338="","",IFERROR(INDEX('Catálogo'!$B$2:$B$500,MATCH($B338,'Catálogo'!$A$2:$A$500,0)),"Clave no encontrada"))</f>
        <v/>
      </c>
      <c r="D338" s="6" t="n"/>
      <c r="E338" s="8" t="n"/>
      <c r="F338" s="7" t="n"/>
      <c r="G338" s="6" t="n"/>
      <c r="H338" s="10">
        <f>IF($N338&lt;&gt;1,"",IF(AND($I338&gt;0,ISNUMBER($F338)),$F338,$R338))</f>
        <v/>
      </c>
      <c r="I338" s="9">
        <f>IF($N338&lt;&gt;1,"",IF($D338="Salida",-ABS($E338),IF($D338="Entrada",ABS($E338),$E338)))</f>
        <v/>
      </c>
      <c r="J338" s="9">
        <f>IF($N338&lt;&gt;1,"",$Q338+$I338)</f>
        <v/>
      </c>
      <c r="K338" s="10">
        <f>IF($N338&lt;&gt;1,"",IF($I338&gt;0,IF($Q338&gt;0,($Q338*$R338+$I338*$H338)/($Q338+$I338),$H338),$R338))</f>
        <v/>
      </c>
      <c r="L338" s="10">
        <f>IF($N338&lt;&gt;1,"",ROUND($J338*$K338,2))</f>
        <v/>
      </c>
      <c r="N338" s="17">
        <f>IF(AND($B338&lt;&gt;"",ISNUMBER($E338),$D338&lt;&gt;""),1,0)</f>
        <v/>
      </c>
      <c r="O338" s="17">
        <f>IF($N338=1,COUNTIFS($B$2:$B338,$B338,$N$2:$N338,1),"")</f>
        <v/>
      </c>
      <c r="P338" s="17">
        <f>IF($N338=1,$B338&amp;"|"&amp;$O338,"")</f>
        <v/>
      </c>
      <c r="Q338" s="17">
        <f>IF($N338&lt;&gt;1,"",IF($O338=1,N(IFERROR(INDEX('Catálogo'!$F$2:$F$500,MATCH($B338,'Catálogo'!$A$2:$A$500,0)),0)),INDEX($J$1:$J$337,MATCH($B338&amp;"|"&amp;($O338-1),$P$1:$P$337,0))))</f>
        <v/>
      </c>
      <c r="R338" s="17">
        <f>IF($N338&lt;&gt;1,"",IF($O338=1,N(IFERROR(INDEX('Catálogo'!$E$2:$E$500,MATCH($B338,'Catálogo'!$A$2:$A$500,0)),0)),INDEX($K$1:$K$337,MATCH($B338&amp;"|"&amp;($O338-1),$P$1:$P$337,0))))</f>
        <v/>
      </c>
    </row>
    <row r="339" ht="18" customHeight="1">
      <c r="A339" s="18" t="n"/>
      <c r="B339" s="6" t="n"/>
      <c r="C339" s="19">
        <f>IF($B339="","",IFERROR(INDEX('Catálogo'!$B$2:$B$500,MATCH($B339,'Catálogo'!$A$2:$A$500,0)),"Clave no encontrada"))</f>
        <v/>
      </c>
      <c r="D339" s="6" t="n"/>
      <c r="E339" s="8" t="n"/>
      <c r="F339" s="7" t="n"/>
      <c r="G339" s="6" t="n"/>
      <c r="H339" s="10">
        <f>IF($N339&lt;&gt;1,"",IF(AND($I339&gt;0,ISNUMBER($F339)),$F339,$R339))</f>
        <v/>
      </c>
      <c r="I339" s="9">
        <f>IF($N339&lt;&gt;1,"",IF($D339="Salida",-ABS($E339),IF($D339="Entrada",ABS($E339),$E339)))</f>
        <v/>
      </c>
      <c r="J339" s="9">
        <f>IF($N339&lt;&gt;1,"",$Q339+$I339)</f>
        <v/>
      </c>
      <c r="K339" s="10">
        <f>IF($N339&lt;&gt;1,"",IF($I339&gt;0,IF($Q339&gt;0,($Q339*$R339+$I339*$H339)/($Q339+$I339),$H339),$R339))</f>
        <v/>
      </c>
      <c r="L339" s="10">
        <f>IF($N339&lt;&gt;1,"",ROUND($J339*$K339,2))</f>
        <v/>
      </c>
      <c r="N339" s="17">
        <f>IF(AND($B339&lt;&gt;"",ISNUMBER($E339),$D339&lt;&gt;""),1,0)</f>
        <v/>
      </c>
      <c r="O339" s="17">
        <f>IF($N339=1,COUNTIFS($B$2:$B339,$B339,$N$2:$N339,1),"")</f>
        <v/>
      </c>
      <c r="P339" s="17">
        <f>IF($N339=1,$B339&amp;"|"&amp;$O339,"")</f>
        <v/>
      </c>
      <c r="Q339" s="17">
        <f>IF($N339&lt;&gt;1,"",IF($O339=1,N(IFERROR(INDEX('Catálogo'!$F$2:$F$500,MATCH($B339,'Catálogo'!$A$2:$A$500,0)),0)),INDEX($J$1:$J$338,MATCH($B339&amp;"|"&amp;($O339-1),$P$1:$P$338,0))))</f>
        <v/>
      </c>
      <c r="R339" s="17">
        <f>IF($N339&lt;&gt;1,"",IF($O339=1,N(IFERROR(INDEX('Catálogo'!$E$2:$E$500,MATCH($B339,'Catálogo'!$A$2:$A$500,0)),0)),INDEX($K$1:$K$338,MATCH($B339&amp;"|"&amp;($O339-1),$P$1:$P$338,0))))</f>
        <v/>
      </c>
    </row>
    <row r="340" ht="18" customHeight="1">
      <c r="A340" s="18" t="n"/>
      <c r="B340" s="6" t="n"/>
      <c r="C340" s="19">
        <f>IF($B340="","",IFERROR(INDEX('Catálogo'!$B$2:$B$500,MATCH($B340,'Catálogo'!$A$2:$A$500,0)),"Clave no encontrada"))</f>
        <v/>
      </c>
      <c r="D340" s="6" t="n"/>
      <c r="E340" s="8" t="n"/>
      <c r="F340" s="7" t="n"/>
      <c r="G340" s="6" t="n"/>
      <c r="H340" s="10">
        <f>IF($N340&lt;&gt;1,"",IF(AND($I340&gt;0,ISNUMBER($F340)),$F340,$R340))</f>
        <v/>
      </c>
      <c r="I340" s="9">
        <f>IF($N340&lt;&gt;1,"",IF($D340="Salida",-ABS($E340),IF($D340="Entrada",ABS($E340),$E340)))</f>
        <v/>
      </c>
      <c r="J340" s="9">
        <f>IF($N340&lt;&gt;1,"",$Q340+$I340)</f>
        <v/>
      </c>
      <c r="K340" s="10">
        <f>IF($N340&lt;&gt;1,"",IF($I340&gt;0,IF($Q340&gt;0,($Q340*$R340+$I340*$H340)/($Q340+$I340),$H340),$R340))</f>
        <v/>
      </c>
      <c r="L340" s="10">
        <f>IF($N340&lt;&gt;1,"",ROUND($J340*$K340,2))</f>
        <v/>
      </c>
      <c r="N340" s="17">
        <f>IF(AND($B340&lt;&gt;"",ISNUMBER($E340),$D340&lt;&gt;""),1,0)</f>
        <v/>
      </c>
      <c r="O340" s="17">
        <f>IF($N340=1,COUNTIFS($B$2:$B340,$B340,$N$2:$N340,1),"")</f>
        <v/>
      </c>
      <c r="P340" s="17">
        <f>IF($N340=1,$B340&amp;"|"&amp;$O340,"")</f>
        <v/>
      </c>
      <c r="Q340" s="17">
        <f>IF($N340&lt;&gt;1,"",IF($O340=1,N(IFERROR(INDEX('Catálogo'!$F$2:$F$500,MATCH($B340,'Catálogo'!$A$2:$A$500,0)),0)),INDEX($J$1:$J$339,MATCH($B340&amp;"|"&amp;($O340-1),$P$1:$P$339,0))))</f>
        <v/>
      </c>
      <c r="R340" s="17">
        <f>IF($N340&lt;&gt;1,"",IF($O340=1,N(IFERROR(INDEX('Catálogo'!$E$2:$E$500,MATCH($B340,'Catálogo'!$A$2:$A$500,0)),0)),INDEX($K$1:$K$339,MATCH($B340&amp;"|"&amp;($O340-1),$P$1:$P$339,0))))</f>
        <v/>
      </c>
    </row>
    <row r="341" ht="18" customHeight="1">
      <c r="A341" s="18" t="n"/>
      <c r="B341" s="6" t="n"/>
      <c r="C341" s="19">
        <f>IF($B341="","",IFERROR(INDEX('Catálogo'!$B$2:$B$500,MATCH($B341,'Catálogo'!$A$2:$A$500,0)),"Clave no encontrada"))</f>
        <v/>
      </c>
      <c r="D341" s="6" t="n"/>
      <c r="E341" s="8" t="n"/>
      <c r="F341" s="7" t="n"/>
      <c r="G341" s="6" t="n"/>
      <c r="H341" s="10">
        <f>IF($N341&lt;&gt;1,"",IF(AND($I341&gt;0,ISNUMBER($F341)),$F341,$R341))</f>
        <v/>
      </c>
      <c r="I341" s="9">
        <f>IF($N341&lt;&gt;1,"",IF($D341="Salida",-ABS($E341),IF($D341="Entrada",ABS($E341),$E341)))</f>
        <v/>
      </c>
      <c r="J341" s="9">
        <f>IF($N341&lt;&gt;1,"",$Q341+$I341)</f>
        <v/>
      </c>
      <c r="K341" s="10">
        <f>IF($N341&lt;&gt;1,"",IF($I341&gt;0,IF($Q341&gt;0,($Q341*$R341+$I341*$H341)/($Q341+$I341),$H341),$R341))</f>
        <v/>
      </c>
      <c r="L341" s="10">
        <f>IF($N341&lt;&gt;1,"",ROUND($J341*$K341,2))</f>
        <v/>
      </c>
      <c r="N341" s="17">
        <f>IF(AND($B341&lt;&gt;"",ISNUMBER($E341),$D341&lt;&gt;""),1,0)</f>
        <v/>
      </c>
      <c r="O341" s="17">
        <f>IF($N341=1,COUNTIFS($B$2:$B341,$B341,$N$2:$N341,1),"")</f>
        <v/>
      </c>
      <c r="P341" s="17">
        <f>IF($N341=1,$B341&amp;"|"&amp;$O341,"")</f>
        <v/>
      </c>
      <c r="Q341" s="17">
        <f>IF($N341&lt;&gt;1,"",IF($O341=1,N(IFERROR(INDEX('Catálogo'!$F$2:$F$500,MATCH($B341,'Catálogo'!$A$2:$A$500,0)),0)),INDEX($J$1:$J$340,MATCH($B341&amp;"|"&amp;($O341-1),$P$1:$P$340,0))))</f>
        <v/>
      </c>
      <c r="R341" s="17">
        <f>IF($N341&lt;&gt;1,"",IF($O341=1,N(IFERROR(INDEX('Catálogo'!$E$2:$E$500,MATCH($B341,'Catálogo'!$A$2:$A$500,0)),0)),INDEX($K$1:$K$340,MATCH($B341&amp;"|"&amp;($O341-1),$P$1:$P$340,0))))</f>
        <v/>
      </c>
    </row>
    <row r="342" ht="18" customHeight="1">
      <c r="A342" s="18" t="n"/>
      <c r="B342" s="6" t="n"/>
      <c r="C342" s="19">
        <f>IF($B342="","",IFERROR(INDEX('Catálogo'!$B$2:$B$500,MATCH($B342,'Catálogo'!$A$2:$A$500,0)),"Clave no encontrada"))</f>
        <v/>
      </c>
      <c r="D342" s="6" t="n"/>
      <c r="E342" s="8" t="n"/>
      <c r="F342" s="7" t="n"/>
      <c r="G342" s="6" t="n"/>
      <c r="H342" s="10">
        <f>IF($N342&lt;&gt;1,"",IF(AND($I342&gt;0,ISNUMBER($F342)),$F342,$R342))</f>
        <v/>
      </c>
      <c r="I342" s="9">
        <f>IF($N342&lt;&gt;1,"",IF($D342="Salida",-ABS($E342),IF($D342="Entrada",ABS($E342),$E342)))</f>
        <v/>
      </c>
      <c r="J342" s="9">
        <f>IF($N342&lt;&gt;1,"",$Q342+$I342)</f>
        <v/>
      </c>
      <c r="K342" s="10">
        <f>IF($N342&lt;&gt;1,"",IF($I342&gt;0,IF($Q342&gt;0,($Q342*$R342+$I342*$H342)/($Q342+$I342),$H342),$R342))</f>
        <v/>
      </c>
      <c r="L342" s="10">
        <f>IF($N342&lt;&gt;1,"",ROUND($J342*$K342,2))</f>
        <v/>
      </c>
      <c r="N342" s="17">
        <f>IF(AND($B342&lt;&gt;"",ISNUMBER($E342),$D342&lt;&gt;""),1,0)</f>
        <v/>
      </c>
      <c r="O342" s="17">
        <f>IF($N342=1,COUNTIFS($B$2:$B342,$B342,$N$2:$N342,1),"")</f>
        <v/>
      </c>
      <c r="P342" s="17">
        <f>IF($N342=1,$B342&amp;"|"&amp;$O342,"")</f>
        <v/>
      </c>
      <c r="Q342" s="17">
        <f>IF($N342&lt;&gt;1,"",IF($O342=1,N(IFERROR(INDEX('Catálogo'!$F$2:$F$500,MATCH($B342,'Catálogo'!$A$2:$A$500,0)),0)),INDEX($J$1:$J$341,MATCH($B342&amp;"|"&amp;($O342-1),$P$1:$P$341,0))))</f>
        <v/>
      </c>
      <c r="R342" s="17">
        <f>IF($N342&lt;&gt;1,"",IF($O342=1,N(IFERROR(INDEX('Catálogo'!$E$2:$E$500,MATCH($B342,'Catálogo'!$A$2:$A$500,0)),0)),INDEX($K$1:$K$341,MATCH($B342&amp;"|"&amp;($O342-1),$P$1:$P$341,0))))</f>
        <v/>
      </c>
    </row>
    <row r="343" ht="18" customHeight="1">
      <c r="A343" s="18" t="n"/>
      <c r="B343" s="6" t="n"/>
      <c r="C343" s="19">
        <f>IF($B343="","",IFERROR(INDEX('Catálogo'!$B$2:$B$500,MATCH($B343,'Catálogo'!$A$2:$A$500,0)),"Clave no encontrada"))</f>
        <v/>
      </c>
      <c r="D343" s="6" t="n"/>
      <c r="E343" s="8" t="n"/>
      <c r="F343" s="7" t="n"/>
      <c r="G343" s="6" t="n"/>
      <c r="H343" s="10">
        <f>IF($N343&lt;&gt;1,"",IF(AND($I343&gt;0,ISNUMBER($F343)),$F343,$R343))</f>
        <v/>
      </c>
      <c r="I343" s="9">
        <f>IF($N343&lt;&gt;1,"",IF($D343="Salida",-ABS($E343),IF($D343="Entrada",ABS($E343),$E343)))</f>
        <v/>
      </c>
      <c r="J343" s="9">
        <f>IF($N343&lt;&gt;1,"",$Q343+$I343)</f>
        <v/>
      </c>
      <c r="K343" s="10">
        <f>IF($N343&lt;&gt;1,"",IF($I343&gt;0,IF($Q343&gt;0,($Q343*$R343+$I343*$H343)/($Q343+$I343),$H343),$R343))</f>
        <v/>
      </c>
      <c r="L343" s="10">
        <f>IF($N343&lt;&gt;1,"",ROUND($J343*$K343,2))</f>
        <v/>
      </c>
      <c r="N343" s="17">
        <f>IF(AND($B343&lt;&gt;"",ISNUMBER($E343),$D343&lt;&gt;""),1,0)</f>
        <v/>
      </c>
      <c r="O343" s="17">
        <f>IF($N343=1,COUNTIFS($B$2:$B343,$B343,$N$2:$N343,1),"")</f>
        <v/>
      </c>
      <c r="P343" s="17">
        <f>IF($N343=1,$B343&amp;"|"&amp;$O343,"")</f>
        <v/>
      </c>
      <c r="Q343" s="17">
        <f>IF($N343&lt;&gt;1,"",IF($O343=1,N(IFERROR(INDEX('Catálogo'!$F$2:$F$500,MATCH($B343,'Catálogo'!$A$2:$A$500,0)),0)),INDEX($J$1:$J$342,MATCH($B343&amp;"|"&amp;($O343-1),$P$1:$P$342,0))))</f>
        <v/>
      </c>
      <c r="R343" s="17">
        <f>IF($N343&lt;&gt;1,"",IF($O343=1,N(IFERROR(INDEX('Catálogo'!$E$2:$E$500,MATCH($B343,'Catálogo'!$A$2:$A$500,0)),0)),INDEX($K$1:$K$342,MATCH($B343&amp;"|"&amp;($O343-1),$P$1:$P$342,0))))</f>
        <v/>
      </c>
    </row>
    <row r="344" ht="18" customHeight="1">
      <c r="A344" s="18" t="n"/>
      <c r="B344" s="6" t="n"/>
      <c r="C344" s="19">
        <f>IF($B344="","",IFERROR(INDEX('Catálogo'!$B$2:$B$500,MATCH($B344,'Catálogo'!$A$2:$A$500,0)),"Clave no encontrada"))</f>
        <v/>
      </c>
      <c r="D344" s="6" t="n"/>
      <c r="E344" s="8" t="n"/>
      <c r="F344" s="7" t="n"/>
      <c r="G344" s="6" t="n"/>
      <c r="H344" s="10">
        <f>IF($N344&lt;&gt;1,"",IF(AND($I344&gt;0,ISNUMBER($F344)),$F344,$R344))</f>
        <v/>
      </c>
      <c r="I344" s="9">
        <f>IF($N344&lt;&gt;1,"",IF($D344="Salida",-ABS($E344),IF($D344="Entrada",ABS($E344),$E344)))</f>
        <v/>
      </c>
      <c r="J344" s="9">
        <f>IF($N344&lt;&gt;1,"",$Q344+$I344)</f>
        <v/>
      </c>
      <c r="K344" s="10">
        <f>IF($N344&lt;&gt;1,"",IF($I344&gt;0,IF($Q344&gt;0,($Q344*$R344+$I344*$H344)/($Q344+$I344),$H344),$R344))</f>
        <v/>
      </c>
      <c r="L344" s="10">
        <f>IF($N344&lt;&gt;1,"",ROUND($J344*$K344,2))</f>
        <v/>
      </c>
      <c r="N344" s="17">
        <f>IF(AND($B344&lt;&gt;"",ISNUMBER($E344),$D344&lt;&gt;""),1,0)</f>
        <v/>
      </c>
      <c r="O344" s="17">
        <f>IF($N344=1,COUNTIFS($B$2:$B344,$B344,$N$2:$N344,1),"")</f>
        <v/>
      </c>
      <c r="P344" s="17">
        <f>IF($N344=1,$B344&amp;"|"&amp;$O344,"")</f>
        <v/>
      </c>
      <c r="Q344" s="17">
        <f>IF($N344&lt;&gt;1,"",IF($O344=1,N(IFERROR(INDEX('Catálogo'!$F$2:$F$500,MATCH($B344,'Catálogo'!$A$2:$A$500,0)),0)),INDEX($J$1:$J$343,MATCH($B344&amp;"|"&amp;($O344-1),$P$1:$P$343,0))))</f>
        <v/>
      </c>
      <c r="R344" s="17">
        <f>IF($N344&lt;&gt;1,"",IF($O344=1,N(IFERROR(INDEX('Catálogo'!$E$2:$E$500,MATCH($B344,'Catálogo'!$A$2:$A$500,0)),0)),INDEX($K$1:$K$343,MATCH($B344&amp;"|"&amp;($O344-1),$P$1:$P$343,0))))</f>
        <v/>
      </c>
    </row>
    <row r="345" ht="18" customHeight="1">
      <c r="A345" s="18" t="n"/>
      <c r="B345" s="6" t="n"/>
      <c r="C345" s="19">
        <f>IF($B345="","",IFERROR(INDEX('Catálogo'!$B$2:$B$500,MATCH($B345,'Catálogo'!$A$2:$A$500,0)),"Clave no encontrada"))</f>
        <v/>
      </c>
      <c r="D345" s="6" t="n"/>
      <c r="E345" s="8" t="n"/>
      <c r="F345" s="7" t="n"/>
      <c r="G345" s="6" t="n"/>
      <c r="H345" s="10">
        <f>IF($N345&lt;&gt;1,"",IF(AND($I345&gt;0,ISNUMBER($F345)),$F345,$R345))</f>
        <v/>
      </c>
      <c r="I345" s="9">
        <f>IF($N345&lt;&gt;1,"",IF($D345="Salida",-ABS($E345),IF($D345="Entrada",ABS($E345),$E345)))</f>
        <v/>
      </c>
      <c r="J345" s="9">
        <f>IF($N345&lt;&gt;1,"",$Q345+$I345)</f>
        <v/>
      </c>
      <c r="K345" s="10">
        <f>IF($N345&lt;&gt;1,"",IF($I345&gt;0,IF($Q345&gt;0,($Q345*$R345+$I345*$H345)/($Q345+$I345),$H345),$R345))</f>
        <v/>
      </c>
      <c r="L345" s="10">
        <f>IF($N345&lt;&gt;1,"",ROUND($J345*$K345,2))</f>
        <v/>
      </c>
      <c r="N345" s="17">
        <f>IF(AND($B345&lt;&gt;"",ISNUMBER($E345),$D345&lt;&gt;""),1,0)</f>
        <v/>
      </c>
      <c r="O345" s="17">
        <f>IF($N345=1,COUNTIFS($B$2:$B345,$B345,$N$2:$N345,1),"")</f>
        <v/>
      </c>
      <c r="P345" s="17">
        <f>IF($N345=1,$B345&amp;"|"&amp;$O345,"")</f>
        <v/>
      </c>
      <c r="Q345" s="17">
        <f>IF($N345&lt;&gt;1,"",IF($O345=1,N(IFERROR(INDEX('Catálogo'!$F$2:$F$500,MATCH($B345,'Catálogo'!$A$2:$A$500,0)),0)),INDEX($J$1:$J$344,MATCH($B345&amp;"|"&amp;($O345-1),$P$1:$P$344,0))))</f>
        <v/>
      </c>
      <c r="R345" s="17">
        <f>IF($N345&lt;&gt;1,"",IF($O345=1,N(IFERROR(INDEX('Catálogo'!$E$2:$E$500,MATCH($B345,'Catálogo'!$A$2:$A$500,0)),0)),INDEX($K$1:$K$344,MATCH($B345&amp;"|"&amp;($O345-1),$P$1:$P$344,0))))</f>
        <v/>
      </c>
    </row>
    <row r="346" ht="18" customHeight="1">
      <c r="A346" s="18" t="n"/>
      <c r="B346" s="6" t="n"/>
      <c r="C346" s="19">
        <f>IF($B346="","",IFERROR(INDEX('Catálogo'!$B$2:$B$500,MATCH($B346,'Catálogo'!$A$2:$A$500,0)),"Clave no encontrada"))</f>
        <v/>
      </c>
      <c r="D346" s="6" t="n"/>
      <c r="E346" s="8" t="n"/>
      <c r="F346" s="7" t="n"/>
      <c r="G346" s="6" t="n"/>
      <c r="H346" s="10">
        <f>IF($N346&lt;&gt;1,"",IF(AND($I346&gt;0,ISNUMBER($F346)),$F346,$R346))</f>
        <v/>
      </c>
      <c r="I346" s="9">
        <f>IF($N346&lt;&gt;1,"",IF($D346="Salida",-ABS($E346),IF($D346="Entrada",ABS($E346),$E346)))</f>
        <v/>
      </c>
      <c r="J346" s="9">
        <f>IF($N346&lt;&gt;1,"",$Q346+$I346)</f>
        <v/>
      </c>
      <c r="K346" s="10">
        <f>IF($N346&lt;&gt;1,"",IF($I346&gt;0,IF($Q346&gt;0,($Q346*$R346+$I346*$H346)/($Q346+$I346),$H346),$R346))</f>
        <v/>
      </c>
      <c r="L346" s="10">
        <f>IF($N346&lt;&gt;1,"",ROUND($J346*$K346,2))</f>
        <v/>
      </c>
      <c r="N346" s="17">
        <f>IF(AND($B346&lt;&gt;"",ISNUMBER($E346),$D346&lt;&gt;""),1,0)</f>
        <v/>
      </c>
      <c r="O346" s="17">
        <f>IF($N346=1,COUNTIFS($B$2:$B346,$B346,$N$2:$N346,1),"")</f>
        <v/>
      </c>
      <c r="P346" s="17">
        <f>IF($N346=1,$B346&amp;"|"&amp;$O346,"")</f>
        <v/>
      </c>
      <c r="Q346" s="17">
        <f>IF($N346&lt;&gt;1,"",IF($O346=1,N(IFERROR(INDEX('Catálogo'!$F$2:$F$500,MATCH($B346,'Catálogo'!$A$2:$A$500,0)),0)),INDEX($J$1:$J$345,MATCH($B346&amp;"|"&amp;($O346-1),$P$1:$P$345,0))))</f>
        <v/>
      </c>
      <c r="R346" s="17">
        <f>IF($N346&lt;&gt;1,"",IF($O346=1,N(IFERROR(INDEX('Catálogo'!$E$2:$E$500,MATCH($B346,'Catálogo'!$A$2:$A$500,0)),0)),INDEX($K$1:$K$345,MATCH($B346&amp;"|"&amp;($O346-1),$P$1:$P$345,0))))</f>
        <v/>
      </c>
    </row>
    <row r="347" ht="18" customHeight="1">
      <c r="A347" s="18" t="n"/>
      <c r="B347" s="6" t="n"/>
      <c r="C347" s="19">
        <f>IF($B347="","",IFERROR(INDEX('Catálogo'!$B$2:$B$500,MATCH($B347,'Catálogo'!$A$2:$A$500,0)),"Clave no encontrada"))</f>
        <v/>
      </c>
      <c r="D347" s="6" t="n"/>
      <c r="E347" s="8" t="n"/>
      <c r="F347" s="7" t="n"/>
      <c r="G347" s="6" t="n"/>
      <c r="H347" s="10">
        <f>IF($N347&lt;&gt;1,"",IF(AND($I347&gt;0,ISNUMBER($F347)),$F347,$R347))</f>
        <v/>
      </c>
      <c r="I347" s="9">
        <f>IF($N347&lt;&gt;1,"",IF($D347="Salida",-ABS($E347),IF($D347="Entrada",ABS($E347),$E347)))</f>
        <v/>
      </c>
      <c r="J347" s="9">
        <f>IF($N347&lt;&gt;1,"",$Q347+$I347)</f>
        <v/>
      </c>
      <c r="K347" s="10">
        <f>IF($N347&lt;&gt;1,"",IF($I347&gt;0,IF($Q347&gt;0,($Q347*$R347+$I347*$H347)/($Q347+$I347),$H347),$R347))</f>
        <v/>
      </c>
      <c r="L347" s="10">
        <f>IF($N347&lt;&gt;1,"",ROUND($J347*$K347,2))</f>
        <v/>
      </c>
      <c r="N347" s="17">
        <f>IF(AND($B347&lt;&gt;"",ISNUMBER($E347),$D347&lt;&gt;""),1,0)</f>
        <v/>
      </c>
      <c r="O347" s="17">
        <f>IF($N347=1,COUNTIFS($B$2:$B347,$B347,$N$2:$N347,1),"")</f>
        <v/>
      </c>
      <c r="P347" s="17">
        <f>IF($N347=1,$B347&amp;"|"&amp;$O347,"")</f>
        <v/>
      </c>
      <c r="Q347" s="17">
        <f>IF($N347&lt;&gt;1,"",IF($O347=1,N(IFERROR(INDEX('Catálogo'!$F$2:$F$500,MATCH($B347,'Catálogo'!$A$2:$A$500,0)),0)),INDEX($J$1:$J$346,MATCH($B347&amp;"|"&amp;($O347-1),$P$1:$P$346,0))))</f>
        <v/>
      </c>
      <c r="R347" s="17">
        <f>IF($N347&lt;&gt;1,"",IF($O347=1,N(IFERROR(INDEX('Catálogo'!$E$2:$E$500,MATCH($B347,'Catálogo'!$A$2:$A$500,0)),0)),INDEX($K$1:$K$346,MATCH($B347&amp;"|"&amp;($O347-1),$P$1:$P$346,0))))</f>
        <v/>
      </c>
    </row>
    <row r="348" ht="18" customHeight="1">
      <c r="A348" s="18" t="n"/>
      <c r="B348" s="6" t="n"/>
      <c r="C348" s="19">
        <f>IF($B348="","",IFERROR(INDEX('Catálogo'!$B$2:$B$500,MATCH($B348,'Catálogo'!$A$2:$A$500,0)),"Clave no encontrada"))</f>
        <v/>
      </c>
      <c r="D348" s="6" t="n"/>
      <c r="E348" s="8" t="n"/>
      <c r="F348" s="7" t="n"/>
      <c r="G348" s="6" t="n"/>
      <c r="H348" s="10">
        <f>IF($N348&lt;&gt;1,"",IF(AND($I348&gt;0,ISNUMBER($F348)),$F348,$R348))</f>
        <v/>
      </c>
      <c r="I348" s="9">
        <f>IF($N348&lt;&gt;1,"",IF($D348="Salida",-ABS($E348),IF($D348="Entrada",ABS($E348),$E348)))</f>
        <v/>
      </c>
      <c r="J348" s="9">
        <f>IF($N348&lt;&gt;1,"",$Q348+$I348)</f>
        <v/>
      </c>
      <c r="K348" s="10">
        <f>IF($N348&lt;&gt;1,"",IF($I348&gt;0,IF($Q348&gt;0,($Q348*$R348+$I348*$H348)/($Q348+$I348),$H348),$R348))</f>
        <v/>
      </c>
      <c r="L348" s="10">
        <f>IF($N348&lt;&gt;1,"",ROUND($J348*$K348,2))</f>
        <v/>
      </c>
      <c r="N348" s="17">
        <f>IF(AND($B348&lt;&gt;"",ISNUMBER($E348),$D348&lt;&gt;""),1,0)</f>
        <v/>
      </c>
      <c r="O348" s="17">
        <f>IF($N348=1,COUNTIFS($B$2:$B348,$B348,$N$2:$N348,1),"")</f>
        <v/>
      </c>
      <c r="P348" s="17">
        <f>IF($N348=1,$B348&amp;"|"&amp;$O348,"")</f>
        <v/>
      </c>
      <c r="Q348" s="17">
        <f>IF($N348&lt;&gt;1,"",IF($O348=1,N(IFERROR(INDEX('Catálogo'!$F$2:$F$500,MATCH($B348,'Catálogo'!$A$2:$A$500,0)),0)),INDEX($J$1:$J$347,MATCH($B348&amp;"|"&amp;($O348-1),$P$1:$P$347,0))))</f>
        <v/>
      </c>
      <c r="R348" s="17">
        <f>IF($N348&lt;&gt;1,"",IF($O348=1,N(IFERROR(INDEX('Catálogo'!$E$2:$E$500,MATCH($B348,'Catálogo'!$A$2:$A$500,0)),0)),INDEX($K$1:$K$347,MATCH($B348&amp;"|"&amp;($O348-1),$P$1:$P$347,0))))</f>
        <v/>
      </c>
    </row>
    <row r="349" ht="18" customHeight="1">
      <c r="A349" s="18" t="n"/>
      <c r="B349" s="6" t="n"/>
      <c r="C349" s="19">
        <f>IF($B349="","",IFERROR(INDEX('Catálogo'!$B$2:$B$500,MATCH($B349,'Catálogo'!$A$2:$A$500,0)),"Clave no encontrada"))</f>
        <v/>
      </c>
      <c r="D349" s="6" t="n"/>
      <c r="E349" s="8" t="n"/>
      <c r="F349" s="7" t="n"/>
      <c r="G349" s="6" t="n"/>
      <c r="H349" s="10">
        <f>IF($N349&lt;&gt;1,"",IF(AND($I349&gt;0,ISNUMBER($F349)),$F349,$R349))</f>
        <v/>
      </c>
      <c r="I349" s="9">
        <f>IF($N349&lt;&gt;1,"",IF($D349="Salida",-ABS($E349),IF($D349="Entrada",ABS($E349),$E349)))</f>
        <v/>
      </c>
      <c r="J349" s="9">
        <f>IF($N349&lt;&gt;1,"",$Q349+$I349)</f>
        <v/>
      </c>
      <c r="K349" s="10">
        <f>IF($N349&lt;&gt;1,"",IF($I349&gt;0,IF($Q349&gt;0,($Q349*$R349+$I349*$H349)/($Q349+$I349),$H349),$R349))</f>
        <v/>
      </c>
      <c r="L349" s="10">
        <f>IF($N349&lt;&gt;1,"",ROUND($J349*$K349,2))</f>
        <v/>
      </c>
      <c r="N349" s="17">
        <f>IF(AND($B349&lt;&gt;"",ISNUMBER($E349),$D349&lt;&gt;""),1,0)</f>
        <v/>
      </c>
      <c r="O349" s="17">
        <f>IF($N349=1,COUNTIFS($B$2:$B349,$B349,$N$2:$N349,1),"")</f>
        <v/>
      </c>
      <c r="P349" s="17">
        <f>IF($N349=1,$B349&amp;"|"&amp;$O349,"")</f>
        <v/>
      </c>
      <c r="Q349" s="17">
        <f>IF($N349&lt;&gt;1,"",IF($O349=1,N(IFERROR(INDEX('Catálogo'!$F$2:$F$500,MATCH($B349,'Catálogo'!$A$2:$A$500,0)),0)),INDEX($J$1:$J$348,MATCH($B349&amp;"|"&amp;($O349-1),$P$1:$P$348,0))))</f>
        <v/>
      </c>
      <c r="R349" s="17">
        <f>IF($N349&lt;&gt;1,"",IF($O349=1,N(IFERROR(INDEX('Catálogo'!$E$2:$E$500,MATCH($B349,'Catálogo'!$A$2:$A$500,0)),0)),INDEX($K$1:$K$348,MATCH($B349&amp;"|"&amp;($O349-1),$P$1:$P$348,0))))</f>
        <v/>
      </c>
    </row>
    <row r="350" ht="18" customHeight="1">
      <c r="A350" s="18" t="n"/>
      <c r="B350" s="6" t="n"/>
      <c r="C350" s="19">
        <f>IF($B350="","",IFERROR(INDEX('Catálogo'!$B$2:$B$500,MATCH($B350,'Catálogo'!$A$2:$A$500,0)),"Clave no encontrada"))</f>
        <v/>
      </c>
      <c r="D350" s="6" t="n"/>
      <c r="E350" s="8" t="n"/>
      <c r="F350" s="7" t="n"/>
      <c r="G350" s="6" t="n"/>
      <c r="H350" s="10">
        <f>IF($N350&lt;&gt;1,"",IF(AND($I350&gt;0,ISNUMBER($F350)),$F350,$R350))</f>
        <v/>
      </c>
      <c r="I350" s="9">
        <f>IF($N350&lt;&gt;1,"",IF($D350="Salida",-ABS($E350),IF($D350="Entrada",ABS($E350),$E350)))</f>
        <v/>
      </c>
      <c r="J350" s="9">
        <f>IF($N350&lt;&gt;1,"",$Q350+$I350)</f>
        <v/>
      </c>
      <c r="K350" s="10">
        <f>IF($N350&lt;&gt;1,"",IF($I350&gt;0,IF($Q350&gt;0,($Q350*$R350+$I350*$H350)/($Q350+$I350),$H350),$R350))</f>
        <v/>
      </c>
      <c r="L350" s="10">
        <f>IF($N350&lt;&gt;1,"",ROUND($J350*$K350,2))</f>
        <v/>
      </c>
      <c r="N350" s="17">
        <f>IF(AND($B350&lt;&gt;"",ISNUMBER($E350),$D350&lt;&gt;""),1,0)</f>
        <v/>
      </c>
      <c r="O350" s="17">
        <f>IF($N350=1,COUNTIFS($B$2:$B350,$B350,$N$2:$N350,1),"")</f>
        <v/>
      </c>
      <c r="P350" s="17">
        <f>IF($N350=1,$B350&amp;"|"&amp;$O350,"")</f>
        <v/>
      </c>
      <c r="Q350" s="17">
        <f>IF($N350&lt;&gt;1,"",IF($O350=1,N(IFERROR(INDEX('Catálogo'!$F$2:$F$500,MATCH($B350,'Catálogo'!$A$2:$A$500,0)),0)),INDEX($J$1:$J$349,MATCH($B350&amp;"|"&amp;($O350-1),$P$1:$P$349,0))))</f>
        <v/>
      </c>
      <c r="R350" s="17">
        <f>IF($N350&lt;&gt;1,"",IF($O350=1,N(IFERROR(INDEX('Catálogo'!$E$2:$E$500,MATCH($B350,'Catálogo'!$A$2:$A$500,0)),0)),INDEX($K$1:$K$349,MATCH($B350&amp;"|"&amp;($O350-1),$P$1:$P$349,0))))</f>
        <v/>
      </c>
    </row>
    <row r="351" ht="18" customHeight="1">
      <c r="A351" s="18" t="n"/>
      <c r="B351" s="6" t="n"/>
      <c r="C351" s="19">
        <f>IF($B351="","",IFERROR(INDEX('Catálogo'!$B$2:$B$500,MATCH($B351,'Catálogo'!$A$2:$A$500,0)),"Clave no encontrada"))</f>
        <v/>
      </c>
      <c r="D351" s="6" t="n"/>
      <c r="E351" s="8" t="n"/>
      <c r="F351" s="7" t="n"/>
      <c r="G351" s="6" t="n"/>
      <c r="H351" s="10">
        <f>IF($N351&lt;&gt;1,"",IF(AND($I351&gt;0,ISNUMBER($F351)),$F351,$R351))</f>
        <v/>
      </c>
      <c r="I351" s="9">
        <f>IF($N351&lt;&gt;1,"",IF($D351="Salida",-ABS($E351),IF($D351="Entrada",ABS($E351),$E351)))</f>
        <v/>
      </c>
      <c r="J351" s="9">
        <f>IF($N351&lt;&gt;1,"",$Q351+$I351)</f>
        <v/>
      </c>
      <c r="K351" s="10">
        <f>IF($N351&lt;&gt;1,"",IF($I351&gt;0,IF($Q351&gt;0,($Q351*$R351+$I351*$H351)/($Q351+$I351),$H351),$R351))</f>
        <v/>
      </c>
      <c r="L351" s="10">
        <f>IF($N351&lt;&gt;1,"",ROUND($J351*$K351,2))</f>
        <v/>
      </c>
      <c r="N351" s="17">
        <f>IF(AND($B351&lt;&gt;"",ISNUMBER($E351),$D351&lt;&gt;""),1,0)</f>
        <v/>
      </c>
      <c r="O351" s="17">
        <f>IF($N351=1,COUNTIFS($B$2:$B351,$B351,$N$2:$N351,1),"")</f>
        <v/>
      </c>
      <c r="P351" s="17">
        <f>IF($N351=1,$B351&amp;"|"&amp;$O351,"")</f>
        <v/>
      </c>
      <c r="Q351" s="17">
        <f>IF($N351&lt;&gt;1,"",IF($O351=1,N(IFERROR(INDEX('Catálogo'!$F$2:$F$500,MATCH($B351,'Catálogo'!$A$2:$A$500,0)),0)),INDEX($J$1:$J$350,MATCH($B351&amp;"|"&amp;($O351-1),$P$1:$P$350,0))))</f>
        <v/>
      </c>
      <c r="R351" s="17">
        <f>IF($N351&lt;&gt;1,"",IF($O351=1,N(IFERROR(INDEX('Catálogo'!$E$2:$E$500,MATCH($B351,'Catálogo'!$A$2:$A$500,0)),0)),INDEX($K$1:$K$350,MATCH($B351&amp;"|"&amp;($O351-1),$P$1:$P$350,0))))</f>
        <v/>
      </c>
    </row>
    <row r="352" ht="18" customHeight="1">
      <c r="A352" s="18" t="n"/>
      <c r="B352" s="6" t="n"/>
      <c r="C352" s="19">
        <f>IF($B352="","",IFERROR(INDEX('Catálogo'!$B$2:$B$500,MATCH($B352,'Catálogo'!$A$2:$A$500,0)),"Clave no encontrada"))</f>
        <v/>
      </c>
      <c r="D352" s="6" t="n"/>
      <c r="E352" s="8" t="n"/>
      <c r="F352" s="7" t="n"/>
      <c r="G352" s="6" t="n"/>
      <c r="H352" s="10">
        <f>IF($N352&lt;&gt;1,"",IF(AND($I352&gt;0,ISNUMBER($F352)),$F352,$R352))</f>
        <v/>
      </c>
      <c r="I352" s="9">
        <f>IF($N352&lt;&gt;1,"",IF($D352="Salida",-ABS($E352),IF($D352="Entrada",ABS($E352),$E352)))</f>
        <v/>
      </c>
      <c r="J352" s="9">
        <f>IF($N352&lt;&gt;1,"",$Q352+$I352)</f>
        <v/>
      </c>
      <c r="K352" s="10">
        <f>IF($N352&lt;&gt;1,"",IF($I352&gt;0,IF($Q352&gt;0,($Q352*$R352+$I352*$H352)/($Q352+$I352),$H352),$R352))</f>
        <v/>
      </c>
      <c r="L352" s="10">
        <f>IF($N352&lt;&gt;1,"",ROUND($J352*$K352,2))</f>
        <v/>
      </c>
      <c r="N352" s="17">
        <f>IF(AND($B352&lt;&gt;"",ISNUMBER($E352),$D352&lt;&gt;""),1,0)</f>
        <v/>
      </c>
      <c r="O352" s="17">
        <f>IF($N352=1,COUNTIFS($B$2:$B352,$B352,$N$2:$N352,1),"")</f>
        <v/>
      </c>
      <c r="P352" s="17">
        <f>IF($N352=1,$B352&amp;"|"&amp;$O352,"")</f>
        <v/>
      </c>
      <c r="Q352" s="17">
        <f>IF($N352&lt;&gt;1,"",IF($O352=1,N(IFERROR(INDEX('Catálogo'!$F$2:$F$500,MATCH($B352,'Catálogo'!$A$2:$A$500,0)),0)),INDEX($J$1:$J$351,MATCH($B352&amp;"|"&amp;($O352-1),$P$1:$P$351,0))))</f>
        <v/>
      </c>
      <c r="R352" s="17">
        <f>IF($N352&lt;&gt;1,"",IF($O352=1,N(IFERROR(INDEX('Catálogo'!$E$2:$E$500,MATCH($B352,'Catálogo'!$A$2:$A$500,0)),0)),INDEX($K$1:$K$351,MATCH($B352&amp;"|"&amp;($O352-1),$P$1:$P$351,0))))</f>
        <v/>
      </c>
    </row>
    <row r="353" ht="18" customHeight="1">
      <c r="A353" s="18" t="n"/>
      <c r="B353" s="6" t="n"/>
      <c r="C353" s="19">
        <f>IF($B353="","",IFERROR(INDEX('Catálogo'!$B$2:$B$500,MATCH($B353,'Catálogo'!$A$2:$A$500,0)),"Clave no encontrada"))</f>
        <v/>
      </c>
      <c r="D353" s="6" t="n"/>
      <c r="E353" s="8" t="n"/>
      <c r="F353" s="7" t="n"/>
      <c r="G353" s="6" t="n"/>
      <c r="H353" s="10">
        <f>IF($N353&lt;&gt;1,"",IF(AND($I353&gt;0,ISNUMBER($F353)),$F353,$R353))</f>
        <v/>
      </c>
      <c r="I353" s="9">
        <f>IF($N353&lt;&gt;1,"",IF($D353="Salida",-ABS($E353),IF($D353="Entrada",ABS($E353),$E353)))</f>
        <v/>
      </c>
      <c r="J353" s="9">
        <f>IF($N353&lt;&gt;1,"",$Q353+$I353)</f>
        <v/>
      </c>
      <c r="K353" s="10">
        <f>IF($N353&lt;&gt;1,"",IF($I353&gt;0,IF($Q353&gt;0,($Q353*$R353+$I353*$H353)/($Q353+$I353),$H353),$R353))</f>
        <v/>
      </c>
      <c r="L353" s="10">
        <f>IF($N353&lt;&gt;1,"",ROUND($J353*$K353,2))</f>
        <v/>
      </c>
      <c r="N353" s="17">
        <f>IF(AND($B353&lt;&gt;"",ISNUMBER($E353),$D353&lt;&gt;""),1,0)</f>
        <v/>
      </c>
      <c r="O353" s="17">
        <f>IF($N353=1,COUNTIFS($B$2:$B353,$B353,$N$2:$N353,1),"")</f>
        <v/>
      </c>
      <c r="P353" s="17">
        <f>IF($N353=1,$B353&amp;"|"&amp;$O353,"")</f>
        <v/>
      </c>
      <c r="Q353" s="17">
        <f>IF($N353&lt;&gt;1,"",IF($O353=1,N(IFERROR(INDEX('Catálogo'!$F$2:$F$500,MATCH($B353,'Catálogo'!$A$2:$A$500,0)),0)),INDEX($J$1:$J$352,MATCH($B353&amp;"|"&amp;($O353-1),$P$1:$P$352,0))))</f>
        <v/>
      </c>
      <c r="R353" s="17">
        <f>IF($N353&lt;&gt;1,"",IF($O353=1,N(IFERROR(INDEX('Catálogo'!$E$2:$E$500,MATCH($B353,'Catálogo'!$A$2:$A$500,0)),0)),INDEX($K$1:$K$352,MATCH($B353&amp;"|"&amp;($O353-1),$P$1:$P$352,0))))</f>
        <v/>
      </c>
    </row>
    <row r="354" ht="18" customHeight="1">
      <c r="A354" s="18" t="n"/>
      <c r="B354" s="6" t="n"/>
      <c r="C354" s="19">
        <f>IF($B354="","",IFERROR(INDEX('Catálogo'!$B$2:$B$500,MATCH($B354,'Catálogo'!$A$2:$A$500,0)),"Clave no encontrada"))</f>
        <v/>
      </c>
      <c r="D354" s="6" t="n"/>
      <c r="E354" s="8" t="n"/>
      <c r="F354" s="7" t="n"/>
      <c r="G354" s="6" t="n"/>
      <c r="H354" s="10">
        <f>IF($N354&lt;&gt;1,"",IF(AND($I354&gt;0,ISNUMBER($F354)),$F354,$R354))</f>
        <v/>
      </c>
      <c r="I354" s="9">
        <f>IF($N354&lt;&gt;1,"",IF($D354="Salida",-ABS($E354),IF($D354="Entrada",ABS($E354),$E354)))</f>
        <v/>
      </c>
      <c r="J354" s="9">
        <f>IF($N354&lt;&gt;1,"",$Q354+$I354)</f>
        <v/>
      </c>
      <c r="K354" s="10">
        <f>IF($N354&lt;&gt;1,"",IF($I354&gt;0,IF($Q354&gt;0,($Q354*$R354+$I354*$H354)/($Q354+$I354),$H354),$R354))</f>
        <v/>
      </c>
      <c r="L354" s="10">
        <f>IF($N354&lt;&gt;1,"",ROUND($J354*$K354,2))</f>
        <v/>
      </c>
      <c r="N354" s="17">
        <f>IF(AND($B354&lt;&gt;"",ISNUMBER($E354),$D354&lt;&gt;""),1,0)</f>
        <v/>
      </c>
      <c r="O354" s="17">
        <f>IF($N354=1,COUNTIFS($B$2:$B354,$B354,$N$2:$N354,1),"")</f>
        <v/>
      </c>
      <c r="P354" s="17">
        <f>IF($N354=1,$B354&amp;"|"&amp;$O354,"")</f>
        <v/>
      </c>
      <c r="Q354" s="17">
        <f>IF($N354&lt;&gt;1,"",IF($O354=1,N(IFERROR(INDEX('Catálogo'!$F$2:$F$500,MATCH($B354,'Catálogo'!$A$2:$A$500,0)),0)),INDEX($J$1:$J$353,MATCH($B354&amp;"|"&amp;($O354-1),$P$1:$P$353,0))))</f>
        <v/>
      </c>
      <c r="R354" s="17">
        <f>IF($N354&lt;&gt;1,"",IF($O354=1,N(IFERROR(INDEX('Catálogo'!$E$2:$E$500,MATCH($B354,'Catálogo'!$A$2:$A$500,0)),0)),INDEX($K$1:$K$353,MATCH($B354&amp;"|"&amp;($O354-1),$P$1:$P$353,0))))</f>
        <v/>
      </c>
    </row>
    <row r="355" ht="18" customHeight="1">
      <c r="A355" s="18" t="n"/>
      <c r="B355" s="6" t="n"/>
      <c r="C355" s="19">
        <f>IF($B355="","",IFERROR(INDEX('Catálogo'!$B$2:$B$500,MATCH($B355,'Catálogo'!$A$2:$A$500,0)),"Clave no encontrada"))</f>
        <v/>
      </c>
      <c r="D355" s="6" t="n"/>
      <c r="E355" s="8" t="n"/>
      <c r="F355" s="7" t="n"/>
      <c r="G355" s="6" t="n"/>
      <c r="H355" s="10">
        <f>IF($N355&lt;&gt;1,"",IF(AND($I355&gt;0,ISNUMBER($F355)),$F355,$R355))</f>
        <v/>
      </c>
      <c r="I355" s="9">
        <f>IF($N355&lt;&gt;1,"",IF($D355="Salida",-ABS($E355),IF($D355="Entrada",ABS($E355),$E355)))</f>
        <v/>
      </c>
      <c r="J355" s="9">
        <f>IF($N355&lt;&gt;1,"",$Q355+$I355)</f>
        <v/>
      </c>
      <c r="K355" s="10">
        <f>IF($N355&lt;&gt;1,"",IF($I355&gt;0,IF($Q355&gt;0,($Q355*$R355+$I355*$H355)/($Q355+$I355),$H355),$R355))</f>
        <v/>
      </c>
      <c r="L355" s="10">
        <f>IF($N355&lt;&gt;1,"",ROUND($J355*$K355,2))</f>
        <v/>
      </c>
      <c r="N355" s="17">
        <f>IF(AND($B355&lt;&gt;"",ISNUMBER($E355),$D355&lt;&gt;""),1,0)</f>
        <v/>
      </c>
      <c r="O355" s="17">
        <f>IF($N355=1,COUNTIFS($B$2:$B355,$B355,$N$2:$N355,1),"")</f>
        <v/>
      </c>
      <c r="P355" s="17">
        <f>IF($N355=1,$B355&amp;"|"&amp;$O355,"")</f>
        <v/>
      </c>
      <c r="Q355" s="17">
        <f>IF($N355&lt;&gt;1,"",IF($O355=1,N(IFERROR(INDEX('Catálogo'!$F$2:$F$500,MATCH($B355,'Catálogo'!$A$2:$A$500,0)),0)),INDEX($J$1:$J$354,MATCH($B355&amp;"|"&amp;($O355-1),$P$1:$P$354,0))))</f>
        <v/>
      </c>
      <c r="R355" s="17">
        <f>IF($N355&lt;&gt;1,"",IF($O355=1,N(IFERROR(INDEX('Catálogo'!$E$2:$E$500,MATCH($B355,'Catálogo'!$A$2:$A$500,0)),0)),INDEX($K$1:$K$354,MATCH($B355&amp;"|"&amp;($O355-1),$P$1:$P$354,0))))</f>
        <v/>
      </c>
    </row>
    <row r="356" ht="18" customHeight="1">
      <c r="A356" s="18" t="n"/>
      <c r="B356" s="6" t="n"/>
      <c r="C356" s="19">
        <f>IF($B356="","",IFERROR(INDEX('Catálogo'!$B$2:$B$500,MATCH($B356,'Catálogo'!$A$2:$A$500,0)),"Clave no encontrada"))</f>
        <v/>
      </c>
      <c r="D356" s="6" t="n"/>
      <c r="E356" s="8" t="n"/>
      <c r="F356" s="7" t="n"/>
      <c r="G356" s="6" t="n"/>
      <c r="H356" s="10">
        <f>IF($N356&lt;&gt;1,"",IF(AND($I356&gt;0,ISNUMBER($F356)),$F356,$R356))</f>
        <v/>
      </c>
      <c r="I356" s="9">
        <f>IF($N356&lt;&gt;1,"",IF($D356="Salida",-ABS($E356),IF($D356="Entrada",ABS($E356),$E356)))</f>
        <v/>
      </c>
      <c r="J356" s="9">
        <f>IF($N356&lt;&gt;1,"",$Q356+$I356)</f>
        <v/>
      </c>
      <c r="K356" s="10">
        <f>IF($N356&lt;&gt;1,"",IF($I356&gt;0,IF($Q356&gt;0,($Q356*$R356+$I356*$H356)/($Q356+$I356),$H356),$R356))</f>
        <v/>
      </c>
      <c r="L356" s="10">
        <f>IF($N356&lt;&gt;1,"",ROUND($J356*$K356,2))</f>
        <v/>
      </c>
      <c r="N356" s="17">
        <f>IF(AND($B356&lt;&gt;"",ISNUMBER($E356),$D356&lt;&gt;""),1,0)</f>
        <v/>
      </c>
      <c r="O356" s="17">
        <f>IF($N356=1,COUNTIFS($B$2:$B356,$B356,$N$2:$N356,1),"")</f>
        <v/>
      </c>
      <c r="P356" s="17">
        <f>IF($N356=1,$B356&amp;"|"&amp;$O356,"")</f>
        <v/>
      </c>
      <c r="Q356" s="17">
        <f>IF($N356&lt;&gt;1,"",IF($O356=1,N(IFERROR(INDEX('Catálogo'!$F$2:$F$500,MATCH($B356,'Catálogo'!$A$2:$A$500,0)),0)),INDEX($J$1:$J$355,MATCH($B356&amp;"|"&amp;($O356-1),$P$1:$P$355,0))))</f>
        <v/>
      </c>
      <c r="R356" s="17">
        <f>IF($N356&lt;&gt;1,"",IF($O356=1,N(IFERROR(INDEX('Catálogo'!$E$2:$E$500,MATCH($B356,'Catálogo'!$A$2:$A$500,0)),0)),INDEX($K$1:$K$355,MATCH($B356&amp;"|"&amp;($O356-1),$P$1:$P$355,0))))</f>
        <v/>
      </c>
    </row>
    <row r="357" ht="18" customHeight="1">
      <c r="A357" s="18" t="n"/>
      <c r="B357" s="6" t="n"/>
      <c r="C357" s="19">
        <f>IF($B357="","",IFERROR(INDEX('Catálogo'!$B$2:$B$500,MATCH($B357,'Catálogo'!$A$2:$A$500,0)),"Clave no encontrada"))</f>
        <v/>
      </c>
      <c r="D357" s="6" t="n"/>
      <c r="E357" s="8" t="n"/>
      <c r="F357" s="7" t="n"/>
      <c r="G357" s="6" t="n"/>
      <c r="H357" s="10">
        <f>IF($N357&lt;&gt;1,"",IF(AND($I357&gt;0,ISNUMBER($F357)),$F357,$R357))</f>
        <v/>
      </c>
      <c r="I357" s="9">
        <f>IF($N357&lt;&gt;1,"",IF($D357="Salida",-ABS($E357),IF($D357="Entrada",ABS($E357),$E357)))</f>
        <v/>
      </c>
      <c r="J357" s="9">
        <f>IF($N357&lt;&gt;1,"",$Q357+$I357)</f>
        <v/>
      </c>
      <c r="K357" s="10">
        <f>IF($N357&lt;&gt;1,"",IF($I357&gt;0,IF($Q357&gt;0,($Q357*$R357+$I357*$H357)/($Q357+$I357),$H357),$R357))</f>
        <v/>
      </c>
      <c r="L357" s="10">
        <f>IF($N357&lt;&gt;1,"",ROUND($J357*$K357,2))</f>
        <v/>
      </c>
      <c r="N357" s="17">
        <f>IF(AND($B357&lt;&gt;"",ISNUMBER($E357),$D357&lt;&gt;""),1,0)</f>
        <v/>
      </c>
      <c r="O357" s="17">
        <f>IF($N357=1,COUNTIFS($B$2:$B357,$B357,$N$2:$N357,1),"")</f>
        <v/>
      </c>
      <c r="P357" s="17">
        <f>IF($N357=1,$B357&amp;"|"&amp;$O357,"")</f>
        <v/>
      </c>
      <c r="Q357" s="17">
        <f>IF($N357&lt;&gt;1,"",IF($O357=1,N(IFERROR(INDEX('Catálogo'!$F$2:$F$500,MATCH($B357,'Catálogo'!$A$2:$A$500,0)),0)),INDEX($J$1:$J$356,MATCH($B357&amp;"|"&amp;($O357-1),$P$1:$P$356,0))))</f>
        <v/>
      </c>
      <c r="R357" s="17">
        <f>IF($N357&lt;&gt;1,"",IF($O357=1,N(IFERROR(INDEX('Catálogo'!$E$2:$E$500,MATCH($B357,'Catálogo'!$A$2:$A$500,0)),0)),INDEX($K$1:$K$356,MATCH($B357&amp;"|"&amp;($O357-1),$P$1:$P$356,0))))</f>
        <v/>
      </c>
    </row>
    <row r="358" ht="18" customHeight="1">
      <c r="A358" s="18" t="n"/>
      <c r="B358" s="6" t="n"/>
      <c r="C358" s="19">
        <f>IF($B358="","",IFERROR(INDEX('Catálogo'!$B$2:$B$500,MATCH($B358,'Catálogo'!$A$2:$A$500,0)),"Clave no encontrada"))</f>
        <v/>
      </c>
      <c r="D358" s="6" t="n"/>
      <c r="E358" s="8" t="n"/>
      <c r="F358" s="7" t="n"/>
      <c r="G358" s="6" t="n"/>
      <c r="H358" s="10">
        <f>IF($N358&lt;&gt;1,"",IF(AND($I358&gt;0,ISNUMBER($F358)),$F358,$R358))</f>
        <v/>
      </c>
      <c r="I358" s="9">
        <f>IF($N358&lt;&gt;1,"",IF($D358="Salida",-ABS($E358),IF($D358="Entrada",ABS($E358),$E358)))</f>
        <v/>
      </c>
      <c r="J358" s="9">
        <f>IF($N358&lt;&gt;1,"",$Q358+$I358)</f>
        <v/>
      </c>
      <c r="K358" s="10">
        <f>IF($N358&lt;&gt;1,"",IF($I358&gt;0,IF($Q358&gt;0,($Q358*$R358+$I358*$H358)/($Q358+$I358),$H358),$R358))</f>
        <v/>
      </c>
      <c r="L358" s="10">
        <f>IF($N358&lt;&gt;1,"",ROUND($J358*$K358,2))</f>
        <v/>
      </c>
      <c r="N358" s="17">
        <f>IF(AND($B358&lt;&gt;"",ISNUMBER($E358),$D358&lt;&gt;""),1,0)</f>
        <v/>
      </c>
      <c r="O358" s="17">
        <f>IF($N358=1,COUNTIFS($B$2:$B358,$B358,$N$2:$N358,1),"")</f>
        <v/>
      </c>
      <c r="P358" s="17">
        <f>IF($N358=1,$B358&amp;"|"&amp;$O358,"")</f>
        <v/>
      </c>
      <c r="Q358" s="17">
        <f>IF($N358&lt;&gt;1,"",IF($O358=1,N(IFERROR(INDEX('Catálogo'!$F$2:$F$500,MATCH($B358,'Catálogo'!$A$2:$A$500,0)),0)),INDEX($J$1:$J$357,MATCH($B358&amp;"|"&amp;($O358-1),$P$1:$P$357,0))))</f>
        <v/>
      </c>
      <c r="R358" s="17">
        <f>IF($N358&lt;&gt;1,"",IF($O358=1,N(IFERROR(INDEX('Catálogo'!$E$2:$E$500,MATCH($B358,'Catálogo'!$A$2:$A$500,0)),0)),INDEX($K$1:$K$357,MATCH($B358&amp;"|"&amp;($O358-1),$P$1:$P$357,0))))</f>
        <v/>
      </c>
    </row>
    <row r="359" ht="18" customHeight="1">
      <c r="A359" s="18" t="n"/>
      <c r="B359" s="6" t="n"/>
      <c r="C359" s="19">
        <f>IF($B359="","",IFERROR(INDEX('Catálogo'!$B$2:$B$500,MATCH($B359,'Catálogo'!$A$2:$A$500,0)),"Clave no encontrada"))</f>
        <v/>
      </c>
      <c r="D359" s="6" t="n"/>
      <c r="E359" s="8" t="n"/>
      <c r="F359" s="7" t="n"/>
      <c r="G359" s="6" t="n"/>
      <c r="H359" s="10">
        <f>IF($N359&lt;&gt;1,"",IF(AND($I359&gt;0,ISNUMBER($F359)),$F359,$R359))</f>
        <v/>
      </c>
      <c r="I359" s="9">
        <f>IF($N359&lt;&gt;1,"",IF($D359="Salida",-ABS($E359),IF($D359="Entrada",ABS($E359),$E359)))</f>
        <v/>
      </c>
      <c r="J359" s="9">
        <f>IF($N359&lt;&gt;1,"",$Q359+$I359)</f>
        <v/>
      </c>
      <c r="K359" s="10">
        <f>IF($N359&lt;&gt;1,"",IF($I359&gt;0,IF($Q359&gt;0,($Q359*$R359+$I359*$H359)/($Q359+$I359),$H359),$R359))</f>
        <v/>
      </c>
      <c r="L359" s="10">
        <f>IF($N359&lt;&gt;1,"",ROUND($J359*$K359,2))</f>
        <v/>
      </c>
      <c r="N359" s="17">
        <f>IF(AND($B359&lt;&gt;"",ISNUMBER($E359),$D359&lt;&gt;""),1,0)</f>
        <v/>
      </c>
      <c r="O359" s="17">
        <f>IF($N359=1,COUNTIFS($B$2:$B359,$B359,$N$2:$N359,1),"")</f>
        <v/>
      </c>
      <c r="P359" s="17">
        <f>IF($N359=1,$B359&amp;"|"&amp;$O359,"")</f>
        <v/>
      </c>
      <c r="Q359" s="17">
        <f>IF($N359&lt;&gt;1,"",IF($O359=1,N(IFERROR(INDEX('Catálogo'!$F$2:$F$500,MATCH($B359,'Catálogo'!$A$2:$A$500,0)),0)),INDEX($J$1:$J$358,MATCH($B359&amp;"|"&amp;($O359-1),$P$1:$P$358,0))))</f>
        <v/>
      </c>
      <c r="R359" s="17">
        <f>IF($N359&lt;&gt;1,"",IF($O359=1,N(IFERROR(INDEX('Catálogo'!$E$2:$E$500,MATCH($B359,'Catálogo'!$A$2:$A$500,0)),0)),INDEX($K$1:$K$358,MATCH($B359&amp;"|"&amp;($O359-1),$P$1:$P$358,0))))</f>
        <v/>
      </c>
    </row>
    <row r="360" ht="18" customHeight="1">
      <c r="A360" s="18" t="n"/>
      <c r="B360" s="6" t="n"/>
      <c r="C360" s="19">
        <f>IF($B360="","",IFERROR(INDEX('Catálogo'!$B$2:$B$500,MATCH($B360,'Catálogo'!$A$2:$A$500,0)),"Clave no encontrada"))</f>
        <v/>
      </c>
      <c r="D360" s="6" t="n"/>
      <c r="E360" s="8" t="n"/>
      <c r="F360" s="7" t="n"/>
      <c r="G360" s="6" t="n"/>
      <c r="H360" s="10">
        <f>IF($N360&lt;&gt;1,"",IF(AND($I360&gt;0,ISNUMBER($F360)),$F360,$R360))</f>
        <v/>
      </c>
      <c r="I360" s="9">
        <f>IF($N360&lt;&gt;1,"",IF($D360="Salida",-ABS($E360),IF($D360="Entrada",ABS($E360),$E360)))</f>
        <v/>
      </c>
      <c r="J360" s="9">
        <f>IF($N360&lt;&gt;1,"",$Q360+$I360)</f>
        <v/>
      </c>
      <c r="K360" s="10">
        <f>IF($N360&lt;&gt;1,"",IF($I360&gt;0,IF($Q360&gt;0,($Q360*$R360+$I360*$H360)/($Q360+$I360),$H360),$R360))</f>
        <v/>
      </c>
      <c r="L360" s="10">
        <f>IF($N360&lt;&gt;1,"",ROUND($J360*$K360,2))</f>
        <v/>
      </c>
      <c r="N360" s="17">
        <f>IF(AND($B360&lt;&gt;"",ISNUMBER($E360),$D360&lt;&gt;""),1,0)</f>
        <v/>
      </c>
      <c r="O360" s="17">
        <f>IF($N360=1,COUNTIFS($B$2:$B360,$B360,$N$2:$N360,1),"")</f>
        <v/>
      </c>
      <c r="P360" s="17">
        <f>IF($N360=1,$B360&amp;"|"&amp;$O360,"")</f>
        <v/>
      </c>
      <c r="Q360" s="17">
        <f>IF($N360&lt;&gt;1,"",IF($O360=1,N(IFERROR(INDEX('Catálogo'!$F$2:$F$500,MATCH($B360,'Catálogo'!$A$2:$A$500,0)),0)),INDEX($J$1:$J$359,MATCH($B360&amp;"|"&amp;($O360-1),$P$1:$P$359,0))))</f>
        <v/>
      </c>
      <c r="R360" s="17">
        <f>IF($N360&lt;&gt;1,"",IF($O360=1,N(IFERROR(INDEX('Catálogo'!$E$2:$E$500,MATCH($B360,'Catálogo'!$A$2:$A$500,0)),0)),INDEX($K$1:$K$359,MATCH($B360&amp;"|"&amp;($O360-1),$P$1:$P$359,0))))</f>
        <v/>
      </c>
    </row>
    <row r="361" ht="18" customHeight="1">
      <c r="A361" s="18" t="n"/>
      <c r="B361" s="6" t="n"/>
      <c r="C361" s="19">
        <f>IF($B361="","",IFERROR(INDEX('Catálogo'!$B$2:$B$500,MATCH($B361,'Catálogo'!$A$2:$A$500,0)),"Clave no encontrada"))</f>
        <v/>
      </c>
      <c r="D361" s="6" t="n"/>
      <c r="E361" s="8" t="n"/>
      <c r="F361" s="7" t="n"/>
      <c r="G361" s="6" t="n"/>
      <c r="H361" s="10">
        <f>IF($N361&lt;&gt;1,"",IF(AND($I361&gt;0,ISNUMBER($F361)),$F361,$R361))</f>
        <v/>
      </c>
      <c r="I361" s="9">
        <f>IF($N361&lt;&gt;1,"",IF($D361="Salida",-ABS($E361),IF($D361="Entrada",ABS($E361),$E361)))</f>
        <v/>
      </c>
      <c r="J361" s="9">
        <f>IF($N361&lt;&gt;1,"",$Q361+$I361)</f>
        <v/>
      </c>
      <c r="K361" s="10">
        <f>IF($N361&lt;&gt;1,"",IF($I361&gt;0,IF($Q361&gt;0,($Q361*$R361+$I361*$H361)/($Q361+$I361),$H361),$R361))</f>
        <v/>
      </c>
      <c r="L361" s="10">
        <f>IF($N361&lt;&gt;1,"",ROUND($J361*$K361,2))</f>
        <v/>
      </c>
      <c r="N361" s="17">
        <f>IF(AND($B361&lt;&gt;"",ISNUMBER($E361),$D361&lt;&gt;""),1,0)</f>
        <v/>
      </c>
      <c r="O361" s="17">
        <f>IF($N361=1,COUNTIFS($B$2:$B361,$B361,$N$2:$N361,1),"")</f>
        <v/>
      </c>
      <c r="P361" s="17">
        <f>IF($N361=1,$B361&amp;"|"&amp;$O361,"")</f>
        <v/>
      </c>
      <c r="Q361" s="17">
        <f>IF($N361&lt;&gt;1,"",IF($O361=1,N(IFERROR(INDEX('Catálogo'!$F$2:$F$500,MATCH($B361,'Catálogo'!$A$2:$A$500,0)),0)),INDEX($J$1:$J$360,MATCH($B361&amp;"|"&amp;($O361-1),$P$1:$P$360,0))))</f>
        <v/>
      </c>
      <c r="R361" s="17">
        <f>IF($N361&lt;&gt;1,"",IF($O361=1,N(IFERROR(INDEX('Catálogo'!$E$2:$E$500,MATCH($B361,'Catálogo'!$A$2:$A$500,0)),0)),INDEX($K$1:$K$360,MATCH($B361&amp;"|"&amp;($O361-1),$P$1:$P$360,0))))</f>
        <v/>
      </c>
    </row>
    <row r="362" ht="18" customHeight="1">
      <c r="A362" s="18" t="n"/>
      <c r="B362" s="6" t="n"/>
      <c r="C362" s="19">
        <f>IF($B362="","",IFERROR(INDEX('Catálogo'!$B$2:$B$500,MATCH($B362,'Catálogo'!$A$2:$A$500,0)),"Clave no encontrada"))</f>
        <v/>
      </c>
      <c r="D362" s="6" t="n"/>
      <c r="E362" s="8" t="n"/>
      <c r="F362" s="7" t="n"/>
      <c r="G362" s="6" t="n"/>
      <c r="H362" s="10">
        <f>IF($N362&lt;&gt;1,"",IF(AND($I362&gt;0,ISNUMBER($F362)),$F362,$R362))</f>
        <v/>
      </c>
      <c r="I362" s="9">
        <f>IF($N362&lt;&gt;1,"",IF($D362="Salida",-ABS($E362),IF($D362="Entrada",ABS($E362),$E362)))</f>
        <v/>
      </c>
      <c r="J362" s="9">
        <f>IF($N362&lt;&gt;1,"",$Q362+$I362)</f>
        <v/>
      </c>
      <c r="K362" s="10">
        <f>IF($N362&lt;&gt;1,"",IF($I362&gt;0,IF($Q362&gt;0,($Q362*$R362+$I362*$H362)/($Q362+$I362),$H362),$R362))</f>
        <v/>
      </c>
      <c r="L362" s="10">
        <f>IF($N362&lt;&gt;1,"",ROUND($J362*$K362,2))</f>
        <v/>
      </c>
      <c r="N362" s="17">
        <f>IF(AND($B362&lt;&gt;"",ISNUMBER($E362),$D362&lt;&gt;""),1,0)</f>
        <v/>
      </c>
      <c r="O362" s="17">
        <f>IF($N362=1,COUNTIFS($B$2:$B362,$B362,$N$2:$N362,1),"")</f>
        <v/>
      </c>
      <c r="P362" s="17">
        <f>IF($N362=1,$B362&amp;"|"&amp;$O362,"")</f>
        <v/>
      </c>
      <c r="Q362" s="17">
        <f>IF($N362&lt;&gt;1,"",IF($O362=1,N(IFERROR(INDEX('Catálogo'!$F$2:$F$500,MATCH($B362,'Catálogo'!$A$2:$A$500,0)),0)),INDEX($J$1:$J$361,MATCH($B362&amp;"|"&amp;($O362-1),$P$1:$P$361,0))))</f>
        <v/>
      </c>
      <c r="R362" s="17">
        <f>IF($N362&lt;&gt;1,"",IF($O362=1,N(IFERROR(INDEX('Catálogo'!$E$2:$E$500,MATCH($B362,'Catálogo'!$A$2:$A$500,0)),0)),INDEX($K$1:$K$361,MATCH($B362&amp;"|"&amp;($O362-1),$P$1:$P$361,0))))</f>
        <v/>
      </c>
    </row>
    <row r="363" ht="18" customHeight="1">
      <c r="A363" s="18" t="n"/>
      <c r="B363" s="6" t="n"/>
      <c r="C363" s="19">
        <f>IF($B363="","",IFERROR(INDEX('Catálogo'!$B$2:$B$500,MATCH($B363,'Catálogo'!$A$2:$A$500,0)),"Clave no encontrada"))</f>
        <v/>
      </c>
      <c r="D363" s="6" t="n"/>
      <c r="E363" s="8" t="n"/>
      <c r="F363" s="7" t="n"/>
      <c r="G363" s="6" t="n"/>
      <c r="H363" s="10">
        <f>IF($N363&lt;&gt;1,"",IF(AND($I363&gt;0,ISNUMBER($F363)),$F363,$R363))</f>
        <v/>
      </c>
      <c r="I363" s="9">
        <f>IF($N363&lt;&gt;1,"",IF($D363="Salida",-ABS($E363),IF($D363="Entrada",ABS($E363),$E363)))</f>
        <v/>
      </c>
      <c r="J363" s="9">
        <f>IF($N363&lt;&gt;1,"",$Q363+$I363)</f>
        <v/>
      </c>
      <c r="K363" s="10">
        <f>IF($N363&lt;&gt;1,"",IF($I363&gt;0,IF($Q363&gt;0,($Q363*$R363+$I363*$H363)/($Q363+$I363),$H363),$R363))</f>
        <v/>
      </c>
      <c r="L363" s="10">
        <f>IF($N363&lt;&gt;1,"",ROUND($J363*$K363,2))</f>
        <v/>
      </c>
      <c r="N363" s="17">
        <f>IF(AND($B363&lt;&gt;"",ISNUMBER($E363),$D363&lt;&gt;""),1,0)</f>
        <v/>
      </c>
      <c r="O363" s="17">
        <f>IF($N363=1,COUNTIFS($B$2:$B363,$B363,$N$2:$N363,1),"")</f>
        <v/>
      </c>
      <c r="P363" s="17">
        <f>IF($N363=1,$B363&amp;"|"&amp;$O363,"")</f>
        <v/>
      </c>
      <c r="Q363" s="17">
        <f>IF($N363&lt;&gt;1,"",IF($O363=1,N(IFERROR(INDEX('Catálogo'!$F$2:$F$500,MATCH($B363,'Catálogo'!$A$2:$A$500,0)),0)),INDEX($J$1:$J$362,MATCH($B363&amp;"|"&amp;($O363-1),$P$1:$P$362,0))))</f>
        <v/>
      </c>
      <c r="R363" s="17">
        <f>IF($N363&lt;&gt;1,"",IF($O363=1,N(IFERROR(INDEX('Catálogo'!$E$2:$E$500,MATCH($B363,'Catálogo'!$A$2:$A$500,0)),0)),INDEX($K$1:$K$362,MATCH($B363&amp;"|"&amp;($O363-1),$P$1:$P$362,0))))</f>
        <v/>
      </c>
    </row>
    <row r="364" ht="18" customHeight="1">
      <c r="A364" s="18" t="n"/>
      <c r="B364" s="6" t="n"/>
      <c r="C364" s="19">
        <f>IF($B364="","",IFERROR(INDEX('Catálogo'!$B$2:$B$500,MATCH($B364,'Catálogo'!$A$2:$A$500,0)),"Clave no encontrada"))</f>
        <v/>
      </c>
      <c r="D364" s="6" t="n"/>
      <c r="E364" s="8" t="n"/>
      <c r="F364" s="7" t="n"/>
      <c r="G364" s="6" t="n"/>
      <c r="H364" s="10">
        <f>IF($N364&lt;&gt;1,"",IF(AND($I364&gt;0,ISNUMBER($F364)),$F364,$R364))</f>
        <v/>
      </c>
      <c r="I364" s="9">
        <f>IF($N364&lt;&gt;1,"",IF($D364="Salida",-ABS($E364),IF($D364="Entrada",ABS($E364),$E364)))</f>
        <v/>
      </c>
      <c r="J364" s="9">
        <f>IF($N364&lt;&gt;1,"",$Q364+$I364)</f>
        <v/>
      </c>
      <c r="K364" s="10">
        <f>IF($N364&lt;&gt;1,"",IF($I364&gt;0,IF($Q364&gt;0,($Q364*$R364+$I364*$H364)/($Q364+$I364),$H364),$R364))</f>
        <v/>
      </c>
      <c r="L364" s="10">
        <f>IF($N364&lt;&gt;1,"",ROUND($J364*$K364,2))</f>
        <v/>
      </c>
      <c r="N364" s="17">
        <f>IF(AND($B364&lt;&gt;"",ISNUMBER($E364),$D364&lt;&gt;""),1,0)</f>
        <v/>
      </c>
      <c r="O364" s="17">
        <f>IF($N364=1,COUNTIFS($B$2:$B364,$B364,$N$2:$N364,1),"")</f>
        <v/>
      </c>
      <c r="P364" s="17">
        <f>IF($N364=1,$B364&amp;"|"&amp;$O364,"")</f>
        <v/>
      </c>
      <c r="Q364" s="17">
        <f>IF($N364&lt;&gt;1,"",IF($O364=1,N(IFERROR(INDEX('Catálogo'!$F$2:$F$500,MATCH($B364,'Catálogo'!$A$2:$A$500,0)),0)),INDEX($J$1:$J$363,MATCH($B364&amp;"|"&amp;($O364-1),$P$1:$P$363,0))))</f>
        <v/>
      </c>
      <c r="R364" s="17">
        <f>IF($N364&lt;&gt;1,"",IF($O364=1,N(IFERROR(INDEX('Catálogo'!$E$2:$E$500,MATCH($B364,'Catálogo'!$A$2:$A$500,0)),0)),INDEX($K$1:$K$363,MATCH($B364&amp;"|"&amp;($O364-1),$P$1:$P$363,0))))</f>
        <v/>
      </c>
    </row>
    <row r="365" ht="18" customHeight="1">
      <c r="A365" s="18" t="n"/>
      <c r="B365" s="6" t="n"/>
      <c r="C365" s="19">
        <f>IF($B365="","",IFERROR(INDEX('Catálogo'!$B$2:$B$500,MATCH($B365,'Catálogo'!$A$2:$A$500,0)),"Clave no encontrada"))</f>
        <v/>
      </c>
      <c r="D365" s="6" t="n"/>
      <c r="E365" s="8" t="n"/>
      <c r="F365" s="7" t="n"/>
      <c r="G365" s="6" t="n"/>
      <c r="H365" s="10">
        <f>IF($N365&lt;&gt;1,"",IF(AND($I365&gt;0,ISNUMBER($F365)),$F365,$R365))</f>
        <v/>
      </c>
      <c r="I365" s="9">
        <f>IF($N365&lt;&gt;1,"",IF($D365="Salida",-ABS($E365),IF($D365="Entrada",ABS($E365),$E365)))</f>
        <v/>
      </c>
      <c r="J365" s="9">
        <f>IF($N365&lt;&gt;1,"",$Q365+$I365)</f>
        <v/>
      </c>
      <c r="K365" s="10">
        <f>IF($N365&lt;&gt;1,"",IF($I365&gt;0,IF($Q365&gt;0,($Q365*$R365+$I365*$H365)/($Q365+$I365),$H365),$R365))</f>
        <v/>
      </c>
      <c r="L365" s="10">
        <f>IF($N365&lt;&gt;1,"",ROUND($J365*$K365,2))</f>
        <v/>
      </c>
      <c r="N365" s="17">
        <f>IF(AND($B365&lt;&gt;"",ISNUMBER($E365),$D365&lt;&gt;""),1,0)</f>
        <v/>
      </c>
      <c r="O365" s="17">
        <f>IF($N365=1,COUNTIFS($B$2:$B365,$B365,$N$2:$N365,1),"")</f>
        <v/>
      </c>
      <c r="P365" s="17">
        <f>IF($N365=1,$B365&amp;"|"&amp;$O365,"")</f>
        <v/>
      </c>
      <c r="Q365" s="17">
        <f>IF($N365&lt;&gt;1,"",IF($O365=1,N(IFERROR(INDEX('Catálogo'!$F$2:$F$500,MATCH($B365,'Catálogo'!$A$2:$A$500,0)),0)),INDEX($J$1:$J$364,MATCH($B365&amp;"|"&amp;($O365-1),$P$1:$P$364,0))))</f>
        <v/>
      </c>
      <c r="R365" s="17">
        <f>IF($N365&lt;&gt;1,"",IF($O365=1,N(IFERROR(INDEX('Catálogo'!$E$2:$E$500,MATCH($B365,'Catálogo'!$A$2:$A$500,0)),0)),INDEX($K$1:$K$364,MATCH($B365&amp;"|"&amp;($O365-1),$P$1:$P$364,0))))</f>
        <v/>
      </c>
    </row>
    <row r="366" ht="18" customHeight="1">
      <c r="A366" s="18" t="n"/>
      <c r="B366" s="6" t="n"/>
      <c r="C366" s="19">
        <f>IF($B366="","",IFERROR(INDEX('Catálogo'!$B$2:$B$500,MATCH($B366,'Catálogo'!$A$2:$A$500,0)),"Clave no encontrada"))</f>
        <v/>
      </c>
      <c r="D366" s="6" t="n"/>
      <c r="E366" s="8" t="n"/>
      <c r="F366" s="7" t="n"/>
      <c r="G366" s="6" t="n"/>
      <c r="H366" s="10">
        <f>IF($N366&lt;&gt;1,"",IF(AND($I366&gt;0,ISNUMBER($F366)),$F366,$R366))</f>
        <v/>
      </c>
      <c r="I366" s="9">
        <f>IF($N366&lt;&gt;1,"",IF($D366="Salida",-ABS($E366),IF($D366="Entrada",ABS($E366),$E366)))</f>
        <v/>
      </c>
      <c r="J366" s="9">
        <f>IF($N366&lt;&gt;1,"",$Q366+$I366)</f>
        <v/>
      </c>
      <c r="K366" s="10">
        <f>IF($N366&lt;&gt;1,"",IF($I366&gt;0,IF($Q366&gt;0,($Q366*$R366+$I366*$H366)/($Q366+$I366),$H366),$R366))</f>
        <v/>
      </c>
      <c r="L366" s="10">
        <f>IF($N366&lt;&gt;1,"",ROUND($J366*$K366,2))</f>
        <v/>
      </c>
      <c r="N366" s="17">
        <f>IF(AND($B366&lt;&gt;"",ISNUMBER($E366),$D366&lt;&gt;""),1,0)</f>
        <v/>
      </c>
      <c r="O366" s="17">
        <f>IF($N366=1,COUNTIFS($B$2:$B366,$B366,$N$2:$N366,1),"")</f>
        <v/>
      </c>
      <c r="P366" s="17">
        <f>IF($N366=1,$B366&amp;"|"&amp;$O366,"")</f>
        <v/>
      </c>
      <c r="Q366" s="17">
        <f>IF($N366&lt;&gt;1,"",IF($O366=1,N(IFERROR(INDEX('Catálogo'!$F$2:$F$500,MATCH($B366,'Catálogo'!$A$2:$A$500,0)),0)),INDEX($J$1:$J$365,MATCH($B366&amp;"|"&amp;($O366-1),$P$1:$P$365,0))))</f>
        <v/>
      </c>
      <c r="R366" s="17">
        <f>IF($N366&lt;&gt;1,"",IF($O366=1,N(IFERROR(INDEX('Catálogo'!$E$2:$E$500,MATCH($B366,'Catálogo'!$A$2:$A$500,0)),0)),INDEX($K$1:$K$365,MATCH($B366&amp;"|"&amp;($O366-1),$P$1:$P$365,0))))</f>
        <v/>
      </c>
    </row>
    <row r="367" ht="18" customHeight="1">
      <c r="A367" s="18" t="n"/>
      <c r="B367" s="6" t="n"/>
      <c r="C367" s="19">
        <f>IF($B367="","",IFERROR(INDEX('Catálogo'!$B$2:$B$500,MATCH($B367,'Catálogo'!$A$2:$A$500,0)),"Clave no encontrada"))</f>
        <v/>
      </c>
      <c r="D367" s="6" t="n"/>
      <c r="E367" s="8" t="n"/>
      <c r="F367" s="7" t="n"/>
      <c r="G367" s="6" t="n"/>
      <c r="H367" s="10">
        <f>IF($N367&lt;&gt;1,"",IF(AND($I367&gt;0,ISNUMBER($F367)),$F367,$R367))</f>
        <v/>
      </c>
      <c r="I367" s="9">
        <f>IF($N367&lt;&gt;1,"",IF($D367="Salida",-ABS($E367),IF($D367="Entrada",ABS($E367),$E367)))</f>
        <v/>
      </c>
      <c r="J367" s="9">
        <f>IF($N367&lt;&gt;1,"",$Q367+$I367)</f>
        <v/>
      </c>
      <c r="K367" s="10">
        <f>IF($N367&lt;&gt;1,"",IF($I367&gt;0,IF($Q367&gt;0,($Q367*$R367+$I367*$H367)/($Q367+$I367),$H367),$R367))</f>
        <v/>
      </c>
      <c r="L367" s="10">
        <f>IF($N367&lt;&gt;1,"",ROUND($J367*$K367,2))</f>
        <v/>
      </c>
      <c r="N367" s="17">
        <f>IF(AND($B367&lt;&gt;"",ISNUMBER($E367),$D367&lt;&gt;""),1,0)</f>
        <v/>
      </c>
      <c r="O367" s="17">
        <f>IF($N367=1,COUNTIFS($B$2:$B367,$B367,$N$2:$N367,1),"")</f>
        <v/>
      </c>
      <c r="P367" s="17">
        <f>IF($N367=1,$B367&amp;"|"&amp;$O367,"")</f>
        <v/>
      </c>
      <c r="Q367" s="17">
        <f>IF($N367&lt;&gt;1,"",IF($O367=1,N(IFERROR(INDEX('Catálogo'!$F$2:$F$500,MATCH($B367,'Catálogo'!$A$2:$A$500,0)),0)),INDEX($J$1:$J$366,MATCH($B367&amp;"|"&amp;($O367-1),$P$1:$P$366,0))))</f>
        <v/>
      </c>
      <c r="R367" s="17">
        <f>IF($N367&lt;&gt;1,"",IF($O367=1,N(IFERROR(INDEX('Catálogo'!$E$2:$E$500,MATCH($B367,'Catálogo'!$A$2:$A$500,0)),0)),INDEX($K$1:$K$366,MATCH($B367&amp;"|"&amp;($O367-1),$P$1:$P$366,0))))</f>
        <v/>
      </c>
    </row>
    <row r="368" ht="18" customHeight="1">
      <c r="A368" s="18" t="n"/>
      <c r="B368" s="6" t="n"/>
      <c r="C368" s="19">
        <f>IF($B368="","",IFERROR(INDEX('Catálogo'!$B$2:$B$500,MATCH($B368,'Catálogo'!$A$2:$A$500,0)),"Clave no encontrada"))</f>
        <v/>
      </c>
      <c r="D368" s="6" t="n"/>
      <c r="E368" s="8" t="n"/>
      <c r="F368" s="7" t="n"/>
      <c r="G368" s="6" t="n"/>
      <c r="H368" s="10">
        <f>IF($N368&lt;&gt;1,"",IF(AND($I368&gt;0,ISNUMBER($F368)),$F368,$R368))</f>
        <v/>
      </c>
      <c r="I368" s="9">
        <f>IF($N368&lt;&gt;1,"",IF($D368="Salida",-ABS($E368),IF($D368="Entrada",ABS($E368),$E368)))</f>
        <v/>
      </c>
      <c r="J368" s="9">
        <f>IF($N368&lt;&gt;1,"",$Q368+$I368)</f>
        <v/>
      </c>
      <c r="K368" s="10">
        <f>IF($N368&lt;&gt;1,"",IF($I368&gt;0,IF($Q368&gt;0,($Q368*$R368+$I368*$H368)/($Q368+$I368),$H368),$R368))</f>
        <v/>
      </c>
      <c r="L368" s="10">
        <f>IF($N368&lt;&gt;1,"",ROUND($J368*$K368,2))</f>
        <v/>
      </c>
      <c r="N368" s="17">
        <f>IF(AND($B368&lt;&gt;"",ISNUMBER($E368),$D368&lt;&gt;""),1,0)</f>
        <v/>
      </c>
      <c r="O368" s="17">
        <f>IF($N368=1,COUNTIFS($B$2:$B368,$B368,$N$2:$N368,1),"")</f>
        <v/>
      </c>
      <c r="P368" s="17">
        <f>IF($N368=1,$B368&amp;"|"&amp;$O368,"")</f>
        <v/>
      </c>
      <c r="Q368" s="17">
        <f>IF($N368&lt;&gt;1,"",IF($O368=1,N(IFERROR(INDEX('Catálogo'!$F$2:$F$500,MATCH($B368,'Catálogo'!$A$2:$A$500,0)),0)),INDEX($J$1:$J$367,MATCH($B368&amp;"|"&amp;($O368-1),$P$1:$P$367,0))))</f>
        <v/>
      </c>
      <c r="R368" s="17">
        <f>IF($N368&lt;&gt;1,"",IF($O368=1,N(IFERROR(INDEX('Catálogo'!$E$2:$E$500,MATCH($B368,'Catálogo'!$A$2:$A$500,0)),0)),INDEX($K$1:$K$367,MATCH($B368&amp;"|"&amp;($O368-1),$P$1:$P$367,0))))</f>
        <v/>
      </c>
    </row>
    <row r="369" ht="18" customHeight="1">
      <c r="A369" s="18" t="n"/>
      <c r="B369" s="6" t="n"/>
      <c r="C369" s="19">
        <f>IF($B369="","",IFERROR(INDEX('Catálogo'!$B$2:$B$500,MATCH($B369,'Catálogo'!$A$2:$A$500,0)),"Clave no encontrada"))</f>
        <v/>
      </c>
      <c r="D369" s="6" t="n"/>
      <c r="E369" s="8" t="n"/>
      <c r="F369" s="7" t="n"/>
      <c r="G369" s="6" t="n"/>
      <c r="H369" s="10">
        <f>IF($N369&lt;&gt;1,"",IF(AND($I369&gt;0,ISNUMBER($F369)),$F369,$R369))</f>
        <v/>
      </c>
      <c r="I369" s="9">
        <f>IF($N369&lt;&gt;1,"",IF($D369="Salida",-ABS($E369),IF($D369="Entrada",ABS($E369),$E369)))</f>
        <v/>
      </c>
      <c r="J369" s="9">
        <f>IF($N369&lt;&gt;1,"",$Q369+$I369)</f>
        <v/>
      </c>
      <c r="K369" s="10">
        <f>IF($N369&lt;&gt;1,"",IF($I369&gt;0,IF($Q369&gt;0,($Q369*$R369+$I369*$H369)/($Q369+$I369),$H369),$R369))</f>
        <v/>
      </c>
      <c r="L369" s="10">
        <f>IF($N369&lt;&gt;1,"",ROUND($J369*$K369,2))</f>
        <v/>
      </c>
      <c r="N369" s="17">
        <f>IF(AND($B369&lt;&gt;"",ISNUMBER($E369),$D369&lt;&gt;""),1,0)</f>
        <v/>
      </c>
      <c r="O369" s="17">
        <f>IF($N369=1,COUNTIFS($B$2:$B369,$B369,$N$2:$N369,1),"")</f>
        <v/>
      </c>
      <c r="P369" s="17">
        <f>IF($N369=1,$B369&amp;"|"&amp;$O369,"")</f>
        <v/>
      </c>
      <c r="Q369" s="17">
        <f>IF($N369&lt;&gt;1,"",IF($O369=1,N(IFERROR(INDEX('Catálogo'!$F$2:$F$500,MATCH($B369,'Catálogo'!$A$2:$A$500,0)),0)),INDEX($J$1:$J$368,MATCH($B369&amp;"|"&amp;($O369-1),$P$1:$P$368,0))))</f>
        <v/>
      </c>
      <c r="R369" s="17">
        <f>IF($N369&lt;&gt;1,"",IF($O369=1,N(IFERROR(INDEX('Catálogo'!$E$2:$E$500,MATCH($B369,'Catálogo'!$A$2:$A$500,0)),0)),INDEX($K$1:$K$368,MATCH($B369&amp;"|"&amp;($O369-1),$P$1:$P$368,0))))</f>
        <v/>
      </c>
    </row>
    <row r="370" ht="18" customHeight="1">
      <c r="A370" s="18" t="n"/>
      <c r="B370" s="6" t="n"/>
      <c r="C370" s="19">
        <f>IF($B370="","",IFERROR(INDEX('Catálogo'!$B$2:$B$500,MATCH($B370,'Catálogo'!$A$2:$A$500,0)),"Clave no encontrada"))</f>
        <v/>
      </c>
      <c r="D370" s="6" t="n"/>
      <c r="E370" s="8" t="n"/>
      <c r="F370" s="7" t="n"/>
      <c r="G370" s="6" t="n"/>
      <c r="H370" s="10">
        <f>IF($N370&lt;&gt;1,"",IF(AND($I370&gt;0,ISNUMBER($F370)),$F370,$R370))</f>
        <v/>
      </c>
      <c r="I370" s="9">
        <f>IF($N370&lt;&gt;1,"",IF($D370="Salida",-ABS($E370),IF($D370="Entrada",ABS($E370),$E370)))</f>
        <v/>
      </c>
      <c r="J370" s="9">
        <f>IF($N370&lt;&gt;1,"",$Q370+$I370)</f>
        <v/>
      </c>
      <c r="K370" s="10">
        <f>IF($N370&lt;&gt;1,"",IF($I370&gt;0,IF($Q370&gt;0,($Q370*$R370+$I370*$H370)/($Q370+$I370),$H370),$R370))</f>
        <v/>
      </c>
      <c r="L370" s="10">
        <f>IF($N370&lt;&gt;1,"",ROUND($J370*$K370,2))</f>
        <v/>
      </c>
      <c r="N370" s="17">
        <f>IF(AND($B370&lt;&gt;"",ISNUMBER($E370),$D370&lt;&gt;""),1,0)</f>
        <v/>
      </c>
      <c r="O370" s="17">
        <f>IF($N370=1,COUNTIFS($B$2:$B370,$B370,$N$2:$N370,1),"")</f>
        <v/>
      </c>
      <c r="P370" s="17">
        <f>IF($N370=1,$B370&amp;"|"&amp;$O370,"")</f>
        <v/>
      </c>
      <c r="Q370" s="17">
        <f>IF($N370&lt;&gt;1,"",IF($O370=1,N(IFERROR(INDEX('Catálogo'!$F$2:$F$500,MATCH($B370,'Catálogo'!$A$2:$A$500,0)),0)),INDEX($J$1:$J$369,MATCH($B370&amp;"|"&amp;($O370-1),$P$1:$P$369,0))))</f>
        <v/>
      </c>
      <c r="R370" s="17">
        <f>IF($N370&lt;&gt;1,"",IF($O370=1,N(IFERROR(INDEX('Catálogo'!$E$2:$E$500,MATCH($B370,'Catálogo'!$A$2:$A$500,0)),0)),INDEX($K$1:$K$369,MATCH($B370&amp;"|"&amp;($O370-1),$P$1:$P$369,0))))</f>
        <v/>
      </c>
    </row>
    <row r="371" ht="18" customHeight="1">
      <c r="A371" s="18" t="n"/>
      <c r="B371" s="6" t="n"/>
      <c r="C371" s="19">
        <f>IF($B371="","",IFERROR(INDEX('Catálogo'!$B$2:$B$500,MATCH($B371,'Catálogo'!$A$2:$A$500,0)),"Clave no encontrada"))</f>
        <v/>
      </c>
      <c r="D371" s="6" t="n"/>
      <c r="E371" s="8" t="n"/>
      <c r="F371" s="7" t="n"/>
      <c r="G371" s="6" t="n"/>
      <c r="H371" s="10">
        <f>IF($N371&lt;&gt;1,"",IF(AND($I371&gt;0,ISNUMBER($F371)),$F371,$R371))</f>
        <v/>
      </c>
      <c r="I371" s="9">
        <f>IF($N371&lt;&gt;1,"",IF($D371="Salida",-ABS($E371),IF($D371="Entrada",ABS($E371),$E371)))</f>
        <v/>
      </c>
      <c r="J371" s="9">
        <f>IF($N371&lt;&gt;1,"",$Q371+$I371)</f>
        <v/>
      </c>
      <c r="K371" s="10">
        <f>IF($N371&lt;&gt;1,"",IF($I371&gt;0,IF($Q371&gt;0,($Q371*$R371+$I371*$H371)/($Q371+$I371),$H371),$R371))</f>
        <v/>
      </c>
      <c r="L371" s="10">
        <f>IF($N371&lt;&gt;1,"",ROUND($J371*$K371,2))</f>
        <v/>
      </c>
      <c r="N371" s="17">
        <f>IF(AND($B371&lt;&gt;"",ISNUMBER($E371),$D371&lt;&gt;""),1,0)</f>
        <v/>
      </c>
      <c r="O371" s="17">
        <f>IF($N371=1,COUNTIFS($B$2:$B371,$B371,$N$2:$N371,1),"")</f>
        <v/>
      </c>
      <c r="P371" s="17">
        <f>IF($N371=1,$B371&amp;"|"&amp;$O371,"")</f>
        <v/>
      </c>
      <c r="Q371" s="17">
        <f>IF($N371&lt;&gt;1,"",IF($O371=1,N(IFERROR(INDEX('Catálogo'!$F$2:$F$500,MATCH($B371,'Catálogo'!$A$2:$A$500,0)),0)),INDEX($J$1:$J$370,MATCH($B371&amp;"|"&amp;($O371-1),$P$1:$P$370,0))))</f>
        <v/>
      </c>
      <c r="R371" s="17">
        <f>IF($N371&lt;&gt;1,"",IF($O371=1,N(IFERROR(INDEX('Catálogo'!$E$2:$E$500,MATCH($B371,'Catálogo'!$A$2:$A$500,0)),0)),INDEX($K$1:$K$370,MATCH($B371&amp;"|"&amp;($O371-1),$P$1:$P$370,0))))</f>
        <v/>
      </c>
    </row>
    <row r="372" ht="18" customHeight="1">
      <c r="A372" s="18" t="n"/>
      <c r="B372" s="6" t="n"/>
      <c r="C372" s="19">
        <f>IF($B372="","",IFERROR(INDEX('Catálogo'!$B$2:$B$500,MATCH($B372,'Catálogo'!$A$2:$A$500,0)),"Clave no encontrada"))</f>
        <v/>
      </c>
      <c r="D372" s="6" t="n"/>
      <c r="E372" s="8" t="n"/>
      <c r="F372" s="7" t="n"/>
      <c r="G372" s="6" t="n"/>
      <c r="H372" s="10">
        <f>IF($N372&lt;&gt;1,"",IF(AND($I372&gt;0,ISNUMBER($F372)),$F372,$R372))</f>
        <v/>
      </c>
      <c r="I372" s="9">
        <f>IF($N372&lt;&gt;1,"",IF($D372="Salida",-ABS($E372),IF($D372="Entrada",ABS($E372),$E372)))</f>
        <v/>
      </c>
      <c r="J372" s="9">
        <f>IF($N372&lt;&gt;1,"",$Q372+$I372)</f>
        <v/>
      </c>
      <c r="K372" s="10">
        <f>IF($N372&lt;&gt;1,"",IF($I372&gt;0,IF($Q372&gt;0,($Q372*$R372+$I372*$H372)/($Q372+$I372),$H372),$R372))</f>
        <v/>
      </c>
      <c r="L372" s="10">
        <f>IF($N372&lt;&gt;1,"",ROUND($J372*$K372,2))</f>
        <v/>
      </c>
      <c r="N372" s="17">
        <f>IF(AND($B372&lt;&gt;"",ISNUMBER($E372),$D372&lt;&gt;""),1,0)</f>
        <v/>
      </c>
      <c r="O372" s="17">
        <f>IF($N372=1,COUNTIFS($B$2:$B372,$B372,$N$2:$N372,1),"")</f>
        <v/>
      </c>
      <c r="P372" s="17">
        <f>IF($N372=1,$B372&amp;"|"&amp;$O372,"")</f>
        <v/>
      </c>
      <c r="Q372" s="17">
        <f>IF($N372&lt;&gt;1,"",IF($O372=1,N(IFERROR(INDEX('Catálogo'!$F$2:$F$500,MATCH($B372,'Catálogo'!$A$2:$A$500,0)),0)),INDEX($J$1:$J$371,MATCH($B372&amp;"|"&amp;($O372-1),$P$1:$P$371,0))))</f>
        <v/>
      </c>
      <c r="R372" s="17">
        <f>IF($N372&lt;&gt;1,"",IF($O372=1,N(IFERROR(INDEX('Catálogo'!$E$2:$E$500,MATCH($B372,'Catálogo'!$A$2:$A$500,0)),0)),INDEX($K$1:$K$371,MATCH($B372&amp;"|"&amp;($O372-1),$P$1:$P$371,0))))</f>
        <v/>
      </c>
    </row>
    <row r="373" ht="18" customHeight="1">
      <c r="A373" s="18" t="n"/>
      <c r="B373" s="6" t="n"/>
      <c r="C373" s="19">
        <f>IF($B373="","",IFERROR(INDEX('Catálogo'!$B$2:$B$500,MATCH($B373,'Catálogo'!$A$2:$A$500,0)),"Clave no encontrada"))</f>
        <v/>
      </c>
      <c r="D373" s="6" t="n"/>
      <c r="E373" s="8" t="n"/>
      <c r="F373" s="7" t="n"/>
      <c r="G373" s="6" t="n"/>
      <c r="H373" s="10">
        <f>IF($N373&lt;&gt;1,"",IF(AND($I373&gt;0,ISNUMBER($F373)),$F373,$R373))</f>
        <v/>
      </c>
      <c r="I373" s="9">
        <f>IF($N373&lt;&gt;1,"",IF($D373="Salida",-ABS($E373),IF($D373="Entrada",ABS($E373),$E373)))</f>
        <v/>
      </c>
      <c r="J373" s="9">
        <f>IF($N373&lt;&gt;1,"",$Q373+$I373)</f>
        <v/>
      </c>
      <c r="K373" s="10">
        <f>IF($N373&lt;&gt;1,"",IF($I373&gt;0,IF($Q373&gt;0,($Q373*$R373+$I373*$H373)/($Q373+$I373),$H373),$R373))</f>
        <v/>
      </c>
      <c r="L373" s="10">
        <f>IF($N373&lt;&gt;1,"",ROUND($J373*$K373,2))</f>
        <v/>
      </c>
      <c r="N373" s="17">
        <f>IF(AND($B373&lt;&gt;"",ISNUMBER($E373),$D373&lt;&gt;""),1,0)</f>
        <v/>
      </c>
      <c r="O373" s="17">
        <f>IF($N373=1,COUNTIFS($B$2:$B373,$B373,$N$2:$N373,1),"")</f>
        <v/>
      </c>
      <c r="P373" s="17">
        <f>IF($N373=1,$B373&amp;"|"&amp;$O373,"")</f>
        <v/>
      </c>
      <c r="Q373" s="17">
        <f>IF($N373&lt;&gt;1,"",IF($O373=1,N(IFERROR(INDEX('Catálogo'!$F$2:$F$500,MATCH($B373,'Catálogo'!$A$2:$A$500,0)),0)),INDEX($J$1:$J$372,MATCH($B373&amp;"|"&amp;($O373-1),$P$1:$P$372,0))))</f>
        <v/>
      </c>
      <c r="R373" s="17">
        <f>IF($N373&lt;&gt;1,"",IF($O373=1,N(IFERROR(INDEX('Catálogo'!$E$2:$E$500,MATCH($B373,'Catálogo'!$A$2:$A$500,0)),0)),INDEX($K$1:$K$372,MATCH($B373&amp;"|"&amp;($O373-1),$P$1:$P$372,0))))</f>
        <v/>
      </c>
    </row>
    <row r="374" ht="18" customHeight="1">
      <c r="A374" s="18" t="n"/>
      <c r="B374" s="6" t="n"/>
      <c r="C374" s="19">
        <f>IF($B374="","",IFERROR(INDEX('Catálogo'!$B$2:$B$500,MATCH($B374,'Catálogo'!$A$2:$A$500,0)),"Clave no encontrada"))</f>
        <v/>
      </c>
      <c r="D374" s="6" t="n"/>
      <c r="E374" s="8" t="n"/>
      <c r="F374" s="7" t="n"/>
      <c r="G374" s="6" t="n"/>
      <c r="H374" s="10">
        <f>IF($N374&lt;&gt;1,"",IF(AND($I374&gt;0,ISNUMBER($F374)),$F374,$R374))</f>
        <v/>
      </c>
      <c r="I374" s="9">
        <f>IF($N374&lt;&gt;1,"",IF($D374="Salida",-ABS($E374),IF($D374="Entrada",ABS($E374),$E374)))</f>
        <v/>
      </c>
      <c r="J374" s="9">
        <f>IF($N374&lt;&gt;1,"",$Q374+$I374)</f>
        <v/>
      </c>
      <c r="K374" s="10">
        <f>IF($N374&lt;&gt;1,"",IF($I374&gt;0,IF($Q374&gt;0,($Q374*$R374+$I374*$H374)/($Q374+$I374),$H374),$R374))</f>
        <v/>
      </c>
      <c r="L374" s="10">
        <f>IF($N374&lt;&gt;1,"",ROUND($J374*$K374,2))</f>
        <v/>
      </c>
      <c r="N374" s="17">
        <f>IF(AND($B374&lt;&gt;"",ISNUMBER($E374),$D374&lt;&gt;""),1,0)</f>
        <v/>
      </c>
      <c r="O374" s="17">
        <f>IF($N374=1,COUNTIFS($B$2:$B374,$B374,$N$2:$N374,1),"")</f>
        <v/>
      </c>
      <c r="P374" s="17">
        <f>IF($N374=1,$B374&amp;"|"&amp;$O374,"")</f>
        <v/>
      </c>
      <c r="Q374" s="17">
        <f>IF($N374&lt;&gt;1,"",IF($O374=1,N(IFERROR(INDEX('Catálogo'!$F$2:$F$500,MATCH($B374,'Catálogo'!$A$2:$A$500,0)),0)),INDEX($J$1:$J$373,MATCH($B374&amp;"|"&amp;($O374-1),$P$1:$P$373,0))))</f>
        <v/>
      </c>
      <c r="R374" s="17">
        <f>IF($N374&lt;&gt;1,"",IF($O374=1,N(IFERROR(INDEX('Catálogo'!$E$2:$E$500,MATCH($B374,'Catálogo'!$A$2:$A$500,0)),0)),INDEX($K$1:$K$373,MATCH($B374&amp;"|"&amp;($O374-1),$P$1:$P$373,0))))</f>
        <v/>
      </c>
    </row>
    <row r="375" ht="18" customHeight="1">
      <c r="A375" s="18" t="n"/>
      <c r="B375" s="6" t="n"/>
      <c r="C375" s="19">
        <f>IF($B375="","",IFERROR(INDEX('Catálogo'!$B$2:$B$500,MATCH($B375,'Catálogo'!$A$2:$A$500,0)),"Clave no encontrada"))</f>
        <v/>
      </c>
      <c r="D375" s="6" t="n"/>
      <c r="E375" s="8" t="n"/>
      <c r="F375" s="7" t="n"/>
      <c r="G375" s="6" t="n"/>
      <c r="H375" s="10">
        <f>IF($N375&lt;&gt;1,"",IF(AND($I375&gt;0,ISNUMBER($F375)),$F375,$R375))</f>
        <v/>
      </c>
      <c r="I375" s="9">
        <f>IF($N375&lt;&gt;1,"",IF($D375="Salida",-ABS($E375),IF($D375="Entrada",ABS($E375),$E375)))</f>
        <v/>
      </c>
      <c r="J375" s="9">
        <f>IF($N375&lt;&gt;1,"",$Q375+$I375)</f>
        <v/>
      </c>
      <c r="K375" s="10">
        <f>IF($N375&lt;&gt;1,"",IF($I375&gt;0,IF($Q375&gt;0,($Q375*$R375+$I375*$H375)/($Q375+$I375),$H375),$R375))</f>
        <v/>
      </c>
      <c r="L375" s="10">
        <f>IF($N375&lt;&gt;1,"",ROUND($J375*$K375,2))</f>
        <v/>
      </c>
      <c r="N375" s="17">
        <f>IF(AND($B375&lt;&gt;"",ISNUMBER($E375),$D375&lt;&gt;""),1,0)</f>
        <v/>
      </c>
      <c r="O375" s="17">
        <f>IF($N375=1,COUNTIFS($B$2:$B375,$B375,$N$2:$N375,1),"")</f>
        <v/>
      </c>
      <c r="P375" s="17">
        <f>IF($N375=1,$B375&amp;"|"&amp;$O375,"")</f>
        <v/>
      </c>
      <c r="Q375" s="17">
        <f>IF($N375&lt;&gt;1,"",IF($O375=1,N(IFERROR(INDEX('Catálogo'!$F$2:$F$500,MATCH($B375,'Catálogo'!$A$2:$A$500,0)),0)),INDEX($J$1:$J$374,MATCH($B375&amp;"|"&amp;($O375-1),$P$1:$P$374,0))))</f>
        <v/>
      </c>
      <c r="R375" s="17">
        <f>IF($N375&lt;&gt;1,"",IF($O375=1,N(IFERROR(INDEX('Catálogo'!$E$2:$E$500,MATCH($B375,'Catálogo'!$A$2:$A$500,0)),0)),INDEX($K$1:$K$374,MATCH($B375&amp;"|"&amp;($O375-1),$P$1:$P$374,0))))</f>
        <v/>
      </c>
    </row>
    <row r="376" ht="18" customHeight="1">
      <c r="A376" s="18" t="n"/>
      <c r="B376" s="6" t="n"/>
      <c r="C376" s="19">
        <f>IF($B376="","",IFERROR(INDEX('Catálogo'!$B$2:$B$500,MATCH($B376,'Catálogo'!$A$2:$A$500,0)),"Clave no encontrada"))</f>
        <v/>
      </c>
      <c r="D376" s="6" t="n"/>
      <c r="E376" s="8" t="n"/>
      <c r="F376" s="7" t="n"/>
      <c r="G376" s="6" t="n"/>
      <c r="H376" s="10">
        <f>IF($N376&lt;&gt;1,"",IF(AND($I376&gt;0,ISNUMBER($F376)),$F376,$R376))</f>
        <v/>
      </c>
      <c r="I376" s="9">
        <f>IF($N376&lt;&gt;1,"",IF($D376="Salida",-ABS($E376),IF($D376="Entrada",ABS($E376),$E376)))</f>
        <v/>
      </c>
      <c r="J376" s="9">
        <f>IF($N376&lt;&gt;1,"",$Q376+$I376)</f>
        <v/>
      </c>
      <c r="K376" s="10">
        <f>IF($N376&lt;&gt;1,"",IF($I376&gt;0,IF($Q376&gt;0,($Q376*$R376+$I376*$H376)/($Q376+$I376),$H376),$R376))</f>
        <v/>
      </c>
      <c r="L376" s="10">
        <f>IF($N376&lt;&gt;1,"",ROUND($J376*$K376,2))</f>
        <v/>
      </c>
      <c r="N376" s="17">
        <f>IF(AND($B376&lt;&gt;"",ISNUMBER($E376),$D376&lt;&gt;""),1,0)</f>
        <v/>
      </c>
      <c r="O376" s="17">
        <f>IF($N376=1,COUNTIFS($B$2:$B376,$B376,$N$2:$N376,1),"")</f>
        <v/>
      </c>
      <c r="P376" s="17">
        <f>IF($N376=1,$B376&amp;"|"&amp;$O376,"")</f>
        <v/>
      </c>
      <c r="Q376" s="17">
        <f>IF($N376&lt;&gt;1,"",IF($O376=1,N(IFERROR(INDEX('Catálogo'!$F$2:$F$500,MATCH($B376,'Catálogo'!$A$2:$A$500,0)),0)),INDEX($J$1:$J$375,MATCH($B376&amp;"|"&amp;($O376-1),$P$1:$P$375,0))))</f>
        <v/>
      </c>
      <c r="R376" s="17">
        <f>IF($N376&lt;&gt;1,"",IF($O376=1,N(IFERROR(INDEX('Catálogo'!$E$2:$E$500,MATCH($B376,'Catálogo'!$A$2:$A$500,0)),0)),INDEX($K$1:$K$375,MATCH($B376&amp;"|"&amp;($O376-1),$P$1:$P$375,0))))</f>
        <v/>
      </c>
    </row>
    <row r="377" ht="18" customHeight="1">
      <c r="A377" s="18" t="n"/>
      <c r="B377" s="6" t="n"/>
      <c r="C377" s="19">
        <f>IF($B377="","",IFERROR(INDEX('Catálogo'!$B$2:$B$500,MATCH($B377,'Catálogo'!$A$2:$A$500,0)),"Clave no encontrada"))</f>
        <v/>
      </c>
      <c r="D377" s="6" t="n"/>
      <c r="E377" s="8" t="n"/>
      <c r="F377" s="7" t="n"/>
      <c r="G377" s="6" t="n"/>
      <c r="H377" s="10">
        <f>IF($N377&lt;&gt;1,"",IF(AND($I377&gt;0,ISNUMBER($F377)),$F377,$R377))</f>
        <v/>
      </c>
      <c r="I377" s="9">
        <f>IF($N377&lt;&gt;1,"",IF($D377="Salida",-ABS($E377),IF($D377="Entrada",ABS($E377),$E377)))</f>
        <v/>
      </c>
      <c r="J377" s="9">
        <f>IF($N377&lt;&gt;1,"",$Q377+$I377)</f>
        <v/>
      </c>
      <c r="K377" s="10">
        <f>IF($N377&lt;&gt;1,"",IF($I377&gt;0,IF($Q377&gt;0,($Q377*$R377+$I377*$H377)/($Q377+$I377),$H377),$R377))</f>
        <v/>
      </c>
      <c r="L377" s="10">
        <f>IF($N377&lt;&gt;1,"",ROUND($J377*$K377,2))</f>
        <v/>
      </c>
      <c r="N377" s="17">
        <f>IF(AND($B377&lt;&gt;"",ISNUMBER($E377),$D377&lt;&gt;""),1,0)</f>
        <v/>
      </c>
      <c r="O377" s="17">
        <f>IF($N377=1,COUNTIFS($B$2:$B377,$B377,$N$2:$N377,1),"")</f>
        <v/>
      </c>
      <c r="P377" s="17">
        <f>IF($N377=1,$B377&amp;"|"&amp;$O377,"")</f>
        <v/>
      </c>
      <c r="Q377" s="17">
        <f>IF($N377&lt;&gt;1,"",IF($O377=1,N(IFERROR(INDEX('Catálogo'!$F$2:$F$500,MATCH($B377,'Catálogo'!$A$2:$A$500,0)),0)),INDEX($J$1:$J$376,MATCH($B377&amp;"|"&amp;($O377-1),$P$1:$P$376,0))))</f>
        <v/>
      </c>
      <c r="R377" s="17">
        <f>IF($N377&lt;&gt;1,"",IF($O377=1,N(IFERROR(INDEX('Catálogo'!$E$2:$E$500,MATCH($B377,'Catálogo'!$A$2:$A$500,0)),0)),INDEX($K$1:$K$376,MATCH($B377&amp;"|"&amp;($O377-1),$P$1:$P$376,0))))</f>
        <v/>
      </c>
    </row>
    <row r="378" ht="18" customHeight="1">
      <c r="A378" s="18" t="n"/>
      <c r="B378" s="6" t="n"/>
      <c r="C378" s="19">
        <f>IF($B378="","",IFERROR(INDEX('Catálogo'!$B$2:$B$500,MATCH($B378,'Catálogo'!$A$2:$A$500,0)),"Clave no encontrada"))</f>
        <v/>
      </c>
      <c r="D378" s="6" t="n"/>
      <c r="E378" s="8" t="n"/>
      <c r="F378" s="7" t="n"/>
      <c r="G378" s="6" t="n"/>
      <c r="H378" s="10">
        <f>IF($N378&lt;&gt;1,"",IF(AND($I378&gt;0,ISNUMBER($F378)),$F378,$R378))</f>
        <v/>
      </c>
      <c r="I378" s="9">
        <f>IF($N378&lt;&gt;1,"",IF($D378="Salida",-ABS($E378),IF($D378="Entrada",ABS($E378),$E378)))</f>
        <v/>
      </c>
      <c r="J378" s="9">
        <f>IF($N378&lt;&gt;1,"",$Q378+$I378)</f>
        <v/>
      </c>
      <c r="K378" s="10">
        <f>IF($N378&lt;&gt;1,"",IF($I378&gt;0,IF($Q378&gt;0,($Q378*$R378+$I378*$H378)/($Q378+$I378),$H378),$R378))</f>
        <v/>
      </c>
      <c r="L378" s="10">
        <f>IF($N378&lt;&gt;1,"",ROUND($J378*$K378,2))</f>
        <v/>
      </c>
      <c r="N378" s="17">
        <f>IF(AND($B378&lt;&gt;"",ISNUMBER($E378),$D378&lt;&gt;""),1,0)</f>
        <v/>
      </c>
      <c r="O378" s="17">
        <f>IF($N378=1,COUNTIFS($B$2:$B378,$B378,$N$2:$N378,1),"")</f>
        <v/>
      </c>
      <c r="P378" s="17">
        <f>IF($N378=1,$B378&amp;"|"&amp;$O378,"")</f>
        <v/>
      </c>
      <c r="Q378" s="17">
        <f>IF($N378&lt;&gt;1,"",IF($O378=1,N(IFERROR(INDEX('Catálogo'!$F$2:$F$500,MATCH($B378,'Catálogo'!$A$2:$A$500,0)),0)),INDEX($J$1:$J$377,MATCH($B378&amp;"|"&amp;($O378-1),$P$1:$P$377,0))))</f>
        <v/>
      </c>
      <c r="R378" s="17">
        <f>IF($N378&lt;&gt;1,"",IF($O378=1,N(IFERROR(INDEX('Catálogo'!$E$2:$E$500,MATCH($B378,'Catálogo'!$A$2:$A$500,0)),0)),INDEX($K$1:$K$377,MATCH($B378&amp;"|"&amp;($O378-1),$P$1:$P$377,0))))</f>
        <v/>
      </c>
    </row>
    <row r="379" ht="18" customHeight="1">
      <c r="A379" s="18" t="n"/>
      <c r="B379" s="6" t="n"/>
      <c r="C379" s="19">
        <f>IF($B379="","",IFERROR(INDEX('Catálogo'!$B$2:$B$500,MATCH($B379,'Catálogo'!$A$2:$A$500,0)),"Clave no encontrada"))</f>
        <v/>
      </c>
      <c r="D379" s="6" t="n"/>
      <c r="E379" s="8" t="n"/>
      <c r="F379" s="7" t="n"/>
      <c r="G379" s="6" t="n"/>
      <c r="H379" s="10">
        <f>IF($N379&lt;&gt;1,"",IF(AND($I379&gt;0,ISNUMBER($F379)),$F379,$R379))</f>
        <v/>
      </c>
      <c r="I379" s="9">
        <f>IF($N379&lt;&gt;1,"",IF($D379="Salida",-ABS($E379),IF($D379="Entrada",ABS($E379),$E379)))</f>
        <v/>
      </c>
      <c r="J379" s="9">
        <f>IF($N379&lt;&gt;1,"",$Q379+$I379)</f>
        <v/>
      </c>
      <c r="K379" s="10">
        <f>IF($N379&lt;&gt;1,"",IF($I379&gt;0,IF($Q379&gt;0,($Q379*$R379+$I379*$H379)/($Q379+$I379),$H379),$R379))</f>
        <v/>
      </c>
      <c r="L379" s="10">
        <f>IF($N379&lt;&gt;1,"",ROUND($J379*$K379,2))</f>
        <v/>
      </c>
      <c r="N379" s="17">
        <f>IF(AND($B379&lt;&gt;"",ISNUMBER($E379),$D379&lt;&gt;""),1,0)</f>
        <v/>
      </c>
      <c r="O379" s="17">
        <f>IF($N379=1,COUNTIFS($B$2:$B379,$B379,$N$2:$N379,1),"")</f>
        <v/>
      </c>
      <c r="P379" s="17">
        <f>IF($N379=1,$B379&amp;"|"&amp;$O379,"")</f>
        <v/>
      </c>
      <c r="Q379" s="17">
        <f>IF($N379&lt;&gt;1,"",IF($O379=1,N(IFERROR(INDEX('Catálogo'!$F$2:$F$500,MATCH($B379,'Catálogo'!$A$2:$A$500,0)),0)),INDEX($J$1:$J$378,MATCH($B379&amp;"|"&amp;($O379-1),$P$1:$P$378,0))))</f>
        <v/>
      </c>
      <c r="R379" s="17">
        <f>IF($N379&lt;&gt;1,"",IF($O379=1,N(IFERROR(INDEX('Catálogo'!$E$2:$E$500,MATCH($B379,'Catálogo'!$A$2:$A$500,0)),0)),INDEX($K$1:$K$378,MATCH($B379&amp;"|"&amp;($O379-1),$P$1:$P$378,0))))</f>
        <v/>
      </c>
    </row>
    <row r="380" ht="18" customHeight="1">
      <c r="A380" s="18" t="n"/>
      <c r="B380" s="6" t="n"/>
      <c r="C380" s="19">
        <f>IF($B380="","",IFERROR(INDEX('Catálogo'!$B$2:$B$500,MATCH($B380,'Catálogo'!$A$2:$A$500,0)),"Clave no encontrada"))</f>
        <v/>
      </c>
      <c r="D380" s="6" t="n"/>
      <c r="E380" s="8" t="n"/>
      <c r="F380" s="7" t="n"/>
      <c r="G380" s="6" t="n"/>
      <c r="H380" s="10">
        <f>IF($N380&lt;&gt;1,"",IF(AND($I380&gt;0,ISNUMBER($F380)),$F380,$R380))</f>
        <v/>
      </c>
      <c r="I380" s="9">
        <f>IF($N380&lt;&gt;1,"",IF($D380="Salida",-ABS($E380),IF($D380="Entrada",ABS($E380),$E380)))</f>
        <v/>
      </c>
      <c r="J380" s="9">
        <f>IF($N380&lt;&gt;1,"",$Q380+$I380)</f>
        <v/>
      </c>
      <c r="K380" s="10">
        <f>IF($N380&lt;&gt;1,"",IF($I380&gt;0,IF($Q380&gt;0,($Q380*$R380+$I380*$H380)/($Q380+$I380),$H380),$R380))</f>
        <v/>
      </c>
      <c r="L380" s="10">
        <f>IF($N380&lt;&gt;1,"",ROUND($J380*$K380,2))</f>
        <v/>
      </c>
      <c r="N380" s="17">
        <f>IF(AND($B380&lt;&gt;"",ISNUMBER($E380),$D380&lt;&gt;""),1,0)</f>
        <v/>
      </c>
      <c r="O380" s="17">
        <f>IF($N380=1,COUNTIFS($B$2:$B380,$B380,$N$2:$N380,1),"")</f>
        <v/>
      </c>
      <c r="P380" s="17">
        <f>IF($N380=1,$B380&amp;"|"&amp;$O380,"")</f>
        <v/>
      </c>
      <c r="Q380" s="17">
        <f>IF($N380&lt;&gt;1,"",IF($O380=1,N(IFERROR(INDEX('Catálogo'!$F$2:$F$500,MATCH($B380,'Catálogo'!$A$2:$A$500,0)),0)),INDEX($J$1:$J$379,MATCH($B380&amp;"|"&amp;($O380-1),$P$1:$P$379,0))))</f>
        <v/>
      </c>
      <c r="R380" s="17">
        <f>IF($N380&lt;&gt;1,"",IF($O380=1,N(IFERROR(INDEX('Catálogo'!$E$2:$E$500,MATCH($B380,'Catálogo'!$A$2:$A$500,0)),0)),INDEX($K$1:$K$379,MATCH($B380&amp;"|"&amp;($O380-1),$P$1:$P$379,0))))</f>
        <v/>
      </c>
    </row>
    <row r="381" ht="18" customHeight="1">
      <c r="A381" s="18" t="n"/>
      <c r="B381" s="6" t="n"/>
      <c r="C381" s="19">
        <f>IF($B381="","",IFERROR(INDEX('Catálogo'!$B$2:$B$500,MATCH($B381,'Catálogo'!$A$2:$A$500,0)),"Clave no encontrada"))</f>
        <v/>
      </c>
      <c r="D381" s="6" t="n"/>
      <c r="E381" s="8" t="n"/>
      <c r="F381" s="7" t="n"/>
      <c r="G381" s="6" t="n"/>
      <c r="H381" s="10">
        <f>IF($N381&lt;&gt;1,"",IF(AND($I381&gt;0,ISNUMBER($F381)),$F381,$R381))</f>
        <v/>
      </c>
      <c r="I381" s="9">
        <f>IF($N381&lt;&gt;1,"",IF($D381="Salida",-ABS($E381),IF($D381="Entrada",ABS($E381),$E381)))</f>
        <v/>
      </c>
      <c r="J381" s="9">
        <f>IF($N381&lt;&gt;1,"",$Q381+$I381)</f>
        <v/>
      </c>
      <c r="K381" s="10">
        <f>IF($N381&lt;&gt;1,"",IF($I381&gt;0,IF($Q381&gt;0,($Q381*$R381+$I381*$H381)/($Q381+$I381),$H381),$R381))</f>
        <v/>
      </c>
      <c r="L381" s="10">
        <f>IF($N381&lt;&gt;1,"",ROUND($J381*$K381,2))</f>
        <v/>
      </c>
      <c r="N381" s="17">
        <f>IF(AND($B381&lt;&gt;"",ISNUMBER($E381),$D381&lt;&gt;""),1,0)</f>
        <v/>
      </c>
      <c r="O381" s="17">
        <f>IF($N381=1,COUNTIFS($B$2:$B381,$B381,$N$2:$N381,1),"")</f>
        <v/>
      </c>
      <c r="P381" s="17">
        <f>IF($N381=1,$B381&amp;"|"&amp;$O381,"")</f>
        <v/>
      </c>
      <c r="Q381" s="17">
        <f>IF($N381&lt;&gt;1,"",IF($O381=1,N(IFERROR(INDEX('Catálogo'!$F$2:$F$500,MATCH($B381,'Catálogo'!$A$2:$A$500,0)),0)),INDEX($J$1:$J$380,MATCH($B381&amp;"|"&amp;($O381-1),$P$1:$P$380,0))))</f>
        <v/>
      </c>
      <c r="R381" s="17">
        <f>IF($N381&lt;&gt;1,"",IF($O381=1,N(IFERROR(INDEX('Catálogo'!$E$2:$E$500,MATCH($B381,'Catálogo'!$A$2:$A$500,0)),0)),INDEX($K$1:$K$380,MATCH($B381&amp;"|"&amp;($O381-1),$P$1:$P$380,0))))</f>
        <v/>
      </c>
    </row>
    <row r="382" ht="18" customHeight="1">
      <c r="A382" s="18" t="n"/>
      <c r="B382" s="6" t="n"/>
      <c r="C382" s="19">
        <f>IF($B382="","",IFERROR(INDEX('Catálogo'!$B$2:$B$500,MATCH($B382,'Catálogo'!$A$2:$A$500,0)),"Clave no encontrada"))</f>
        <v/>
      </c>
      <c r="D382" s="6" t="n"/>
      <c r="E382" s="8" t="n"/>
      <c r="F382" s="7" t="n"/>
      <c r="G382" s="6" t="n"/>
      <c r="H382" s="10">
        <f>IF($N382&lt;&gt;1,"",IF(AND($I382&gt;0,ISNUMBER($F382)),$F382,$R382))</f>
        <v/>
      </c>
      <c r="I382" s="9">
        <f>IF($N382&lt;&gt;1,"",IF($D382="Salida",-ABS($E382),IF($D382="Entrada",ABS($E382),$E382)))</f>
        <v/>
      </c>
      <c r="J382" s="9">
        <f>IF($N382&lt;&gt;1,"",$Q382+$I382)</f>
        <v/>
      </c>
      <c r="K382" s="10">
        <f>IF($N382&lt;&gt;1,"",IF($I382&gt;0,IF($Q382&gt;0,($Q382*$R382+$I382*$H382)/($Q382+$I382),$H382),$R382))</f>
        <v/>
      </c>
      <c r="L382" s="10">
        <f>IF($N382&lt;&gt;1,"",ROUND($J382*$K382,2))</f>
        <v/>
      </c>
      <c r="N382" s="17">
        <f>IF(AND($B382&lt;&gt;"",ISNUMBER($E382),$D382&lt;&gt;""),1,0)</f>
        <v/>
      </c>
      <c r="O382" s="17">
        <f>IF($N382=1,COUNTIFS($B$2:$B382,$B382,$N$2:$N382,1),"")</f>
        <v/>
      </c>
      <c r="P382" s="17">
        <f>IF($N382=1,$B382&amp;"|"&amp;$O382,"")</f>
        <v/>
      </c>
      <c r="Q382" s="17">
        <f>IF($N382&lt;&gt;1,"",IF($O382=1,N(IFERROR(INDEX('Catálogo'!$F$2:$F$500,MATCH($B382,'Catálogo'!$A$2:$A$500,0)),0)),INDEX($J$1:$J$381,MATCH($B382&amp;"|"&amp;($O382-1),$P$1:$P$381,0))))</f>
        <v/>
      </c>
      <c r="R382" s="17">
        <f>IF($N382&lt;&gt;1,"",IF($O382=1,N(IFERROR(INDEX('Catálogo'!$E$2:$E$500,MATCH($B382,'Catálogo'!$A$2:$A$500,0)),0)),INDEX($K$1:$K$381,MATCH($B382&amp;"|"&amp;($O382-1),$P$1:$P$381,0))))</f>
        <v/>
      </c>
    </row>
    <row r="383" ht="18" customHeight="1">
      <c r="A383" s="18" t="n"/>
      <c r="B383" s="6" t="n"/>
      <c r="C383" s="19">
        <f>IF($B383="","",IFERROR(INDEX('Catálogo'!$B$2:$B$500,MATCH($B383,'Catálogo'!$A$2:$A$500,0)),"Clave no encontrada"))</f>
        <v/>
      </c>
      <c r="D383" s="6" t="n"/>
      <c r="E383" s="8" t="n"/>
      <c r="F383" s="7" t="n"/>
      <c r="G383" s="6" t="n"/>
      <c r="H383" s="10">
        <f>IF($N383&lt;&gt;1,"",IF(AND($I383&gt;0,ISNUMBER($F383)),$F383,$R383))</f>
        <v/>
      </c>
      <c r="I383" s="9">
        <f>IF($N383&lt;&gt;1,"",IF($D383="Salida",-ABS($E383),IF($D383="Entrada",ABS($E383),$E383)))</f>
        <v/>
      </c>
      <c r="J383" s="9">
        <f>IF($N383&lt;&gt;1,"",$Q383+$I383)</f>
        <v/>
      </c>
      <c r="K383" s="10">
        <f>IF($N383&lt;&gt;1,"",IF($I383&gt;0,IF($Q383&gt;0,($Q383*$R383+$I383*$H383)/($Q383+$I383),$H383),$R383))</f>
        <v/>
      </c>
      <c r="L383" s="10">
        <f>IF($N383&lt;&gt;1,"",ROUND($J383*$K383,2))</f>
        <v/>
      </c>
      <c r="N383" s="17">
        <f>IF(AND($B383&lt;&gt;"",ISNUMBER($E383),$D383&lt;&gt;""),1,0)</f>
        <v/>
      </c>
      <c r="O383" s="17">
        <f>IF($N383=1,COUNTIFS($B$2:$B383,$B383,$N$2:$N383,1),"")</f>
        <v/>
      </c>
      <c r="P383" s="17">
        <f>IF($N383=1,$B383&amp;"|"&amp;$O383,"")</f>
        <v/>
      </c>
      <c r="Q383" s="17">
        <f>IF($N383&lt;&gt;1,"",IF($O383=1,N(IFERROR(INDEX('Catálogo'!$F$2:$F$500,MATCH($B383,'Catálogo'!$A$2:$A$500,0)),0)),INDEX($J$1:$J$382,MATCH($B383&amp;"|"&amp;($O383-1),$P$1:$P$382,0))))</f>
        <v/>
      </c>
      <c r="R383" s="17">
        <f>IF($N383&lt;&gt;1,"",IF($O383=1,N(IFERROR(INDEX('Catálogo'!$E$2:$E$500,MATCH($B383,'Catálogo'!$A$2:$A$500,0)),0)),INDEX($K$1:$K$382,MATCH($B383&amp;"|"&amp;($O383-1),$P$1:$P$382,0))))</f>
        <v/>
      </c>
    </row>
    <row r="384" ht="18" customHeight="1">
      <c r="A384" s="18" t="n"/>
      <c r="B384" s="6" t="n"/>
      <c r="C384" s="19">
        <f>IF($B384="","",IFERROR(INDEX('Catálogo'!$B$2:$B$500,MATCH($B384,'Catálogo'!$A$2:$A$500,0)),"Clave no encontrada"))</f>
        <v/>
      </c>
      <c r="D384" s="6" t="n"/>
      <c r="E384" s="8" t="n"/>
      <c r="F384" s="7" t="n"/>
      <c r="G384" s="6" t="n"/>
      <c r="H384" s="10">
        <f>IF($N384&lt;&gt;1,"",IF(AND($I384&gt;0,ISNUMBER($F384)),$F384,$R384))</f>
        <v/>
      </c>
      <c r="I384" s="9">
        <f>IF($N384&lt;&gt;1,"",IF($D384="Salida",-ABS($E384),IF($D384="Entrada",ABS($E384),$E384)))</f>
        <v/>
      </c>
      <c r="J384" s="9">
        <f>IF($N384&lt;&gt;1,"",$Q384+$I384)</f>
        <v/>
      </c>
      <c r="K384" s="10">
        <f>IF($N384&lt;&gt;1,"",IF($I384&gt;0,IF($Q384&gt;0,($Q384*$R384+$I384*$H384)/($Q384+$I384),$H384),$R384))</f>
        <v/>
      </c>
      <c r="L384" s="10">
        <f>IF($N384&lt;&gt;1,"",ROUND($J384*$K384,2))</f>
        <v/>
      </c>
      <c r="N384" s="17">
        <f>IF(AND($B384&lt;&gt;"",ISNUMBER($E384),$D384&lt;&gt;""),1,0)</f>
        <v/>
      </c>
      <c r="O384" s="17">
        <f>IF($N384=1,COUNTIFS($B$2:$B384,$B384,$N$2:$N384,1),"")</f>
        <v/>
      </c>
      <c r="P384" s="17">
        <f>IF($N384=1,$B384&amp;"|"&amp;$O384,"")</f>
        <v/>
      </c>
      <c r="Q384" s="17">
        <f>IF($N384&lt;&gt;1,"",IF($O384=1,N(IFERROR(INDEX('Catálogo'!$F$2:$F$500,MATCH($B384,'Catálogo'!$A$2:$A$500,0)),0)),INDEX($J$1:$J$383,MATCH($B384&amp;"|"&amp;($O384-1),$P$1:$P$383,0))))</f>
        <v/>
      </c>
      <c r="R384" s="17">
        <f>IF($N384&lt;&gt;1,"",IF($O384=1,N(IFERROR(INDEX('Catálogo'!$E$2:$E$500,MATCH($B384,'Catálogo'!$A$2:$A$500,0)),0)),INDEX($K$1:$K$383,MATCH($B384&amp;"|"&amp;($O384-1),$P$1:$P$383,0))))</f>
        <v/>
      </c>
    </row>
    <row r="385" ht="18" customHeight="1">
      <c r="A385" s="18" t="n"/>
      <c r="B385" s="6" t="n"/>
      <c r="C385" s="19">
        <f>IF($B385="","",IFERROR(INDEX('Catálogo'!$B$2:$B$500,MATCH($B385,'Catálogo'!$A$2:$A$500,0)),"Clave no encontrada"))</f>
        <v/>
      </c>
      <c r="D385" s="6" t="n"/>
      <c r="E385" s="8" t="n"/>
      <c r="F385" s="7" t="n"/>
      <c r="G385" s="6" t="n"/>
      <c r="H385" s="10">
        <f>IF($N385&lt;&gt;1,"",IF(AND($I385&gt;0,ISNUMBER($F385)),$F385,$R385))</f>
        <v/>
      </c>
      <c r="I385" s="9">
        <f>IF($N385&lt;&gt;1,"",IF($D385="Salida",-ABS($E385),IF($D385="Entrada",ABS($E385),$E385)))</f>
        <v/>
      </c>
      <c r="J385" s="9">
        <f>IF($N385&lt;&gt;1,"",$Q385+$I385)</f>
        <v/>
      </c>
      <c r="K385" s="10">
        <f>IF($N385&lt;&gt;1,"",IF($I385&gt;0,IF($Q385&gt;0,($Q385*$R385+$I385*$H385)/($Q385+$I385),$H385),$R385))</f>
        <v/>
      </c>
      <c r="L385" s="10">
        <f>IF($N385&lt;&gt;1,"",ROUND($J385*$K385,2))</f>
        <v/>
      </c>
      <c r="N385" s="17">
        <f>IF(AND($B385&lt;&gt;"",ISNUMBER($E385),$D385&lt;&gt;""),1,0)</f>
        <v/>
      </c>
      <c r="O385" s="17">
        <f>IF($N385=1,COUNTIFS($B$2:$B385,$B385,$N$2:$N385,1),"")</f>
        <v/>
      </c>
      <c r="P385" s="17">
        <f>IF($N385=1,$B385&amp;"|"&amp;$O385,"")</f>
        <v/>
      </c>
      <c r="Q385" s="17">
        <f>IF($N385&lt;&gt;1,"",IF($O385=1,N(IFERROR(INDEX('Catálogo'!$F$2:$F$500,MATCH($B385,'Catálogo'!$A$2:$A$500,0)),0)),INDEX($J$1:$J$384,MATCH($B385&amp;"|"&amp;($O385-1),$P$1:$P$384,0))))</f>
        <v/>
      </c>
      <c r="R385" s="17">
        <f>IF($N385&lt;&gt;1,"",IF($O385=1,N(IFERROR(INDEX('Catálogo'!$E$2:$E$500,MATCH($B385,'Catálogo'!$A$2:$A$500,0)),0)),INDEX($K$1:$K$384,MATCH($B385&amp;"|"&amp;($O385-1),$P$1:$P$384,0))))</f>
        <v/>
      </c>
    </row>
    <row r="386" ht="18" customHeight="1">
      <c r="A386" s="18" t="n"/>
      <c r="B386" s="6" t="n"/>
      <c r="C386" s="19">
        <f>IF($B386="","",IFERROR(INDEX('Catálogo'!$B$2:$B$500,MATCH($B386,'Catálogo'!$A$2:$A$500,0)),"Clave no encontrada"))</f>
        <v/>
      </c>
      <c r="D386" s="6" t="n"/>
      <c r="E386" s="8" t="n"/>
      <c r="F386" s="7" t="n"/>
      <c r="G386" s="6" t="n"/>
      <c r="H386" s="10">
        <f>IF($N386&lt;&gt;1,"",IF(AND($I386&gt;0,ISNUMBER($F386)),$F386,$R386))</f>
        <v/>
      </c>
      <c r="I386" s="9">
        <f>IF($N386&lt;&gt;1,"",IF($D386="Salida",-ABS($E386),IF($D386="Entrada",ABS($E386),$E386)))</f>
        <v/>
      </c>
      <c r="J386" s="9">
        <f>IF($N386&lt;&gt;1,"",$Q386+$I386)</f>
        <v/>
      </c>
      <c r="K386" s="10">
        <f>IF($N386&lt;&gt;1,"",IF($I386&gt;0,IF($Q386&gt;0,($Q386*$R386+$I386*$H386)/($Q386+$I386),$H386),$R386))</f>
        <v/>
      </c>
      <c r="L386" s="10">
        <f>IF($N386&lt;&gt;1,"",ROUND($J386*$K386,2))</f>
        <v/>
      </c>
      <c r="N386" s="17">
        <f>IF(AND($B386&lt;&gt;"",ISNUMBER($E386),$D386&lt;&gt;""),1,0)</f>
        <v/>
      </c>
      <c r="O386" s="17">
        <f>IF($N386=1,COUNTIFS($B$2:$B386,$B386,$N$2:$N386,1),"")</f>
        <v/>
      </c>
      <c r="P386" s="17">
        <f>IF($N386=1,$B386&amp;"|"&amp;$O386,"")</f>
        <v/>
      </c>
      <c r="Q386" s="17">
        <f>IF($N386&lt;&gt;1,"",IF($O386=1,N(IFERROR(INDEX('Catálogo'!$F$2:$F$500,MATCH($B386,'Catálogo'!$A$2:$A$500,0)),0)),INDEX($J$1:$J$385,MATCH($B386&amp;"|"&amp;($O386-1),$P$1:$P$385,0))))</f>
        <v/>
      </c>
      <c r="R386" s="17">
        <f>IF($N386&lt;&gt;1,"",IF($O386=1,N(IFERROR(INDEX('Catálogo'!$E$2:$E$500,MATCH($B386,'Catálogo'!$A$2:$A$500,0)),0)),INDEX($K$1:$K$385,MATCH($B386&amp;"|"&amp;($O386-1),$P$1:$P$385,0))))</f>
        <v/>
      </c>
    </row>
    <row r="387" ht="18" customHeight="1">
      <c r="A387" s="18" t="n"/>
      <c r="B387" s="6" t="n"/>
      <c r="C387" s="19">
        <f>IF($B387="","",IFERROR(INDEX('Catálogo'!$B$2:$B$500,MATCH($B387,'Catálogo'!$A$2:$A$500,0)),"Clave no encontrada"))</f>
        <v/>
      </c>
      <c r="D387" s="6" t="n"/>
      <c r="E387" s="8" t="n"/>
      <c r="F387" s="7" t="n"/>
      <c r="G387" s="6" t="n"/>
      <c r="H387" s="10">
        <f>IF($N387&lt;&gt;1,"",IF(AND($I387&gt;0,ISNUMBER($F387)),$F387,$R387))</f>
        <v/>
      </c>
      <c r="I387" s="9">
        <f>IF($N387&lt;&gt;1,"",IF($D387="Salida",-ABS($E387),IF($D387="Entrada",ABS($E387),$E387)))</f>
        <v/>
      </c>
      <c r="J387" s="9">
        <f>IF($N387&lt;&gt;1,"",$Q387+$I387)</f>
        <v/>
      </c>
      <c r="K387" s="10">
        <f>IF($N387&lt;&gt;1,"",IF($I387&gt;0,IF($Q387&gt;0,($Q387*$R387+$I387*$H387)/($Q387+$I387),$H387),$R387))</f>
        <v/>
      </c>
      <c r="L387" s="10">
        <f>IF($N387&lt;&gt;1,"",ROUND($J387*$K387,2))</f>
        <v/>
      </c>
      <c r="N387" s="17">
        <f>IF(AND($B387&lt;&gt;"",ISNUMBER($E387),$D387&lt;&gt;""),1,0)</f>
        <v/>
      </c>
      <c r="O387" s="17">
        <f>IF($N387=1,COUNTIFS($B$2:$B387,$B387,$N$2:$N387,1),"")</f>
        <v/>
      </c>
      <c r="P387" s="17">
        <f>IF($N387=1,$B387&amp;"|"&amp;$O387,"")</f>
        <v/>
      </c>
      <c r="Q387" s="17">
        <f>IF($N387&lt;&gt;1,"",IF($O387=1,N(IFERROR(INDEX('Catálogo'!$F$2:$F$500,MATCH($B387,'Catálogo'!$A$2:$A$500,0)),0)),INDEX($J$1:$J$386,MATCH($B387&amp;"|"&amp;($O387-1),$P$1:$P$386,0))))</f>
        <v/>
      </c>
      <c r="R387" s="17">
        <f>IF($N387&lt;&gt;1,"",IF($O387=1,N(IFERROR(INDEX('Catálogo'!$E$2:$E$500,MATCH($B387,'Catálogo'!$A$2:$A$500,0)),0)),INDEX($K$1:$K$386,MATCH($B387&amp;"|"&amp;($O387-1),$P$1:$P$386,0))))</f>
        <v/>
      </c>
    </row>
    <row r="388" ht="18" customHeight="1">
      <c r="A388" s="18" t="n"/>
      <c r="B388" s="6" t="n"/>
      <c r="C388" s="19">
        <f>IF($B388="","",IFERROR(INDEX('Catálogo'!$B$2:$B$500,MATCH($B388,'Catálogo'!$A$2:$A$500,0)),"Clave no encontrada"))</f>
        <v/>
      </c>
      <c r="D388" s="6" t="n"/>
      <c r="E388" s="8" t="n"/>
      <c r="F388" s="7" t="n"/>
      <c r="G388" s="6" t="n"/>
      <c r="H388" s="10">
        <f>IF($N388&lt;&gt;1,"",IF(AND($I388&gt;0,ISNUMBER($F388)),$F388,$R388))</f>
        <v/>
      </c>
      <c r="I388" s="9">
        <f>IF($N388&lt;&gt;1,"",IF($D388="Salida",-ABS($E388),IF($D388="Entrada",ABS($E388),$E388)))</f>
        <v/>
      </c>
      <c r="J388" s="9">
        <f>IF($N388&lt;&gt;1,"",$Q388+$I388)</f>
        <v/>
      </c>
      <c r="K388" s="10">
        <f>IF($N388&lt;&gt;1,"",IF($I388&gt;0,IF($Q388&gt;0,($Q388*$R388+$I388*$H388)/($Q388+$I388),$H388),$R388))</f>
        <v/>
      </c>
      <c r="L388" s="10">
        <f>IF($N388&lt;&gt;1,"",ROUND($J388*$K388,2))</f>
        <v/>
      </c>
      <c r="N388" s="17">
        <f>IF(AND($B388&lt;&gt;"",ISNUMBER($E388),$D388&lt;&gt;""),1,0)</f>
        <v/>
      </c>
      <c r="O388" s="17">
        <f>IF($N388=1,COUNTIFS($B$2:$B388,$B388,$N$2:$N388,1),"")</f>
        <v/>
      </c>
      <c r="P388" s="17">
        <f>IF($N388=1,$B388&amp;"|"&amp;$O388,"")</f>
        <v/>
      </c>
      <c r="Q388" s="17">
        <f>IF($N388&lt;&gt;1,"",IF($O388=1,N(IFERROR(INDEX('Catálogo'!$F$2:$F$500,MATCH($B388,'Catálogo'!$A$2:$A$500,0)),0)),INDEX($J$1:$J$387,MATCH($B388&amp;"|"&amp;($O388-1),$P$1:$P$387,0))))</f>
        <v/>
      </c>
      <c r="R388" s="17">
        <f>IF($N388&lt;&gt;1,"",IF($O388=1,N(IFERROR(INDEX('Catálogo'!$E$2:$E$500,MATCH($B388,'Catálogo'!$A$2:$A$500,0)),0)),INDEX($K$1:$K$387,MATCH($B388&amp;"|"&amp;($O388-1),$P$1:$P$387,0))))</f>
        <v/>
      </c>
    </row>
    <row r="389" ht="18" customHeight="1">
      <c r="A389" s="18" t="n"/>
      <c r="B389" s="6" t="n"/>
      <c r="C389" s="19">
        <f>IF($B389="","",IFERROR(INDEX('Catálogo'!$B$2:$B$500,MATCH($B389,'Catálogo'!$A$2:$A$500,0)),"Clave no encontrada"))</f>
        <v/>
      </c>
      <c r="D389" s="6" t="n"/>
      <c r="E389" s="8" t="n"/>
      <c r="F389" s="7" t="n"/>
      <c r="G389" s="6" t="n"/>
      <c r="H389" s="10">
        <f>IF($N389&lt;&gt;1,"",IF(AND($I389&gt;0,ISNUMBER($F389)),$F389,$R389))</f>
        <v/>
      </c>
      <c r="I389" s="9">
        <f>IF($N389&lt;&gt;1,"",IF($D389="Salida",-ABS($E389),IF($D389="Entrada",ABS($E389),$E389)))</f>
        <v/>
      </c>
      <c r="J389" s="9">
        <f>IF($N389&lt;&gt;1,"",$Q389+$I389)</f>
        <v/>
      </c>
      <c r="K389" s="10">
        <f>IF($N389&lt;&gt;1,"",IF($I389&gt;0,IF($Q389&gt;0,($Q389*$R389+$I389*$H389)/($Q389+$I389),$H389),$R389))</f>
        <v/>
      </c>
      <c r="L389" s="10">
        <f>IF($N389&lt;&gt;1,"",ROUND($J389*$K389,2))</f>
        <v/>
      </c>
      <c r="N389" s="17">
        <f>IF(AND($B389&lt;&gt;"",ISNUMBER($E389),$D389&lt;&gt;""),1,0)</f>
        <v/>
      </c>
      <c r="O389" s="17">
        <f>IF($N389=1,COUNTIFS($B$2:$B389,$B389,$N$2:$N389,1),"")</f>
        <v/>
      </c>
      <c r="P389" s="17">
        <f>IF($N389=1,$B389&amp;"|"&amp;$O389,"")</f>
        <v/>
      </c>
      <c r="Q389" s="17">
        <f>IF($N389&lt;&gt;1,"",IF($O389=1,N(IFERROR(INDEX('Catálogo'!$F$2:$F$500,MATCH($B389,'Catálogo'!$A$2:$A$500,0)),0)),INDEX($J$1:$J$388,MATCH($B389&amp;"|"&amp;($O389-1),$P$1:$P$388,0))))</f>
        <v/>
      </c>
      <c r="R389" s="17">
        <f>IF($N389&lt;&gt;1,"",IF($O389=1,N(IFERROR(INDEX('Catálogo'!$E$2:$E$500,MATCH($B389,'Catálogo'!$A$2:$A$500,0)),0)),INDEX($K$1:$K$388,MATCH($B389&amp;"|"&amp;($O389-1),$P$1:$P$388,0))))</f>
        <v/>
      </c>
    </row>
    <row r="390" ht="18" customHeight="1">
      <c r="A390" s="18" t="n"/>
      <c r="B390" s="6" t="n"/>
      <c r="C390" s="19">
        <f>IF($B390="","",IFERROR(INDEX('Catálogo'!$B$2:$B$500,MATCH($B390,'Catálogo'!$A$2:$A$500,0)),"Clave no encontrada"))</f>
        <v/>
      </c>
      <c r="D390" s="6" t="n"/>
      <c r="E390" s="8" t="n"/>
      <c r="F390" s="7" t="n"/>
      <c r="G390" s="6" t="n"/>
      <c r="H390" s="10">
        <f>IF($N390&lt;&gt;1,"",IF(AND($I390&gt;0,ISNUMBER($F390)),$F390,$R390))</f>
        <v/>
      </c>
      <c r="I390" s="9">
        <f>IF($N390&lt;&gt;1,"",IF($D390="Salida",-ABS($E390),IF($D390="Entrada",ABS($E390),$E390)))</f>
        <v/>
      </c>
      <c r="J390" s="9">
        <f>IF($N390&lt;&gt;1,"",$Q390+$I390)</f>
        <v/>
      </c>
      <c r="K390" s="10">
        <f>IF($N390&lt;&gt;1,"",IF($I390&gt;0,IF($Q390&gt;0,($Q390*$R390+$I390*$H390)/($Q390+$I390),$H390),$R390))</f>
        <v/>
      </c>
      <c r="L390" s="10">
        <f>IF($N390&lt;&gt;1,"",ROUND($J390*$K390,2))</f>
        <v/>
      </c>
      <c r="N390" s="17">
        <f>IF(AND($B390&lt;&gt;"",ISNUMBER($E390),$D390&lt;&gt;""),1,0)</f>
        <v/>
      </c>
      <c r="O390" s="17">
        <f>IF($N390=1,COUNTIFS($B$2:$B390,$B390,$N$2:$N390,1),"")</f>
        <v/>
      </c>
      <c r="P390" s="17">
        <f>IF($N390=1,$B390&amp;"|"&amp;$O390,"")</f>
        <v/>
      </c>
      <c r="Q390" s="17">
        <f>IF($N390&lt;&gt;1,"",IF($O390=1,N(IFERROR(INDEX('Catálogo'!$F$2:$F$500,MATCH($B390,'Catálogo'!$A$2:$A$500,0)),0)),INDEX($J$1:$J$389,MATCH($B390&amp;"|"&amp;($O390-1),$P$1:$P$389,0))))</f>
        <v/>
      </c>
      <c r="R390" s="17">
        <f>IF($N390&lt;&gt;1,"",IF($O390=1,N(IFERROR(INDEX('Catálogo'!$E$2:$E$500,MATCH($B390,'Catálogo'!$A$2:$A$500,0)),0)),INDEX($K$1:$K$389,MATCH($B390&amp;"|"&amp;($O390-1),$P$1:$P$389,0))))</f>
        <v/>
      </c>
    </row>
    <row r="391" ht="18" customHeight="1">
      <c r="A391" s="18" t="n"/>
      <c r="B391" s="6" t="n"/>
      <c r="C391" s="19">
        <f>IF($B391="","",IFERROR(INDEX('Catálogo'!$B$2:$B$500,MATCH($B391,'Catálogo'!$A$2:$A$500,0)),"Clave no encontrada"))</f>
        <v/>
      </c>
      <c r="D391" s="6" t="n"/>
      <c r="E391" s="8" t="n"/>
      <c r="F391" s="7" t="n"/>
      <c r="G391" s="6" t="n"/>
      <c r="H391" s="10">
        <f>IF($N391&lt;&gt;1,"",IF(AND($I391&gt;0,ISNUMBER($F391)),$F391,$R391))</f>
        <v/>
      </c>
      <c r="I391" s="9">
        <f>IF($N391&lt;&gt;1,"",IF($D391="Salida",-ABS($E391),IF($D391="Entrada",ABS($E391),$E391)))</f>
        <v/>
      </c>
      <c r="J391" s="9">
        <f>IF($N391&lt;&gt;1,"",$Q391+$I391)</f>
        <v/>
      </c>
      <c r="K391" s="10">
        <f>IF($N391&lt;&gt;1,"",IF($I391&gt;0,IF($Q391&gt;0,($Q391*$R391+$I391*$H391)/($Q391+$I391),$H391),$R391))</f>
        <v/>
      </c>
      <c r="L391" s="10">
        <f>IF($N391&lt;&gt;1,"",ROUND($J391*$K391,2))</f>
        <v/>
      </c>
      <c r="N391" s="17">
        <f>IF(AND($B391&lt;&gt;"",ISNUMBER($E391),$D391&lt;&gt;""),1,0)</f>
        <v/>
      </c>
      <c r="O391" s="17">
        <f>IF($N391=1,COUNTIFS($B$2:$B391,$B391,$N$2:$N391,1),"")</f>
        <v/>
      </c>
      <c r="P391" s="17">
        <f>IF($N391=1,$B391&amp;"|"&amp;$O391,"")</f>
        <v/>
      </c>
      <c r="Q391" s="17">
        <f>IF($N391&lt;&gt;1,"",IF($O391=1,N(IFERROR(INDEX('Catálogo'!$F$2:$F$500,MATCH($B391,'Catálogo'!$A$2:$A$500,0)),0)),INDEX($J$1:$J$390,MATCH($B391&amp;"|"&amp;($O391-1),$P$1:$P$390,0))))</f>
        <v/>
      </c>
      <c r="R391" s="17">
        <f>IF($N391&lt;&gt;1,"",IF($O391=1,N(IFERROR(INDEX('Catálogo'!$E$2:$E$500,MATCH($B391,'Catálogo'!$A$2:$A$500,0)),0)),INDEX($K$1:$K$390,MATCH($B391&amp;"|"&amp;($O391-1),$P$1:$P$390,0))))</f>
        <v/>
      </c>
    </row>
    <row r="392" ht="18" customHeight="1">
      <c r="A392" s="18" t="n"/>
      <c r="B392" s="6" t="n"/>
      <c r="C392" s="19">
        <f>IF($B392="","",IFERROR(INDEX('Catálogo'!$B$2:$B$500,MATCH($B392,'Catálogo'!$A$2:$A$500,0)),"Clave no encontrada"))</f>
        <v/>
      </c>
      <c r="D392" s="6" t="n"/>
      <c r="E392" s="8" t="n"/>
      <c r="F392" s="7" t="n"/>
      <c r="G392" s="6" t="n"/>
      <c r="H392" s="10">
        <f>IF($N392&lt;&gt;1,"",IF(AND($I392&gt;0,ISNUMBER($F392)),$F392,$R392))</f>
        <v/>
      </c>
      <c r="I392" s="9">
        <f>IF($N392&lt;&gt;1,"",IF($D392="Salida",-ABS($E392),IF($D392="Entrada",ABS($E392),$E392)))</f>
        <v/>
      </c>
      <c r="J392" s="9">
        <f>IF($N392&lt;&gt;1,"",$Q392+$I392)</f>
        <v/>
      </c>
      <c r="K392" s="10">
        <f>IF($N392&lt;&gt;1,"",IF($I392&gt;0,IF($Q392&gt;0,($Q392*$R392+$I392*$H392)/($Q392+$I392),$H392),$R392))</f>
        <v/>
      </c>
      <c r="L392" s="10">
        <f>IF($N392&lt;&gt;1,"",ROUND($J392*$K392,2))</f>
        <v/>
      </c>
      <c r="N392" s="17">
        <f>IF(AND($B392&lt;&gt;"",ISNUMBER($E392),$D392&lt;&gt;""),1,0)</f>
        <v/>
      </c>
      <c r="O392" s="17">
        <f>IF($N392=1,COUNTIFS($B$2:$B392,$B392,$N$2:$N392,1),"")</f>
        <v/>
      </c>
      <c r="P392" s="17">
        <f>IF($N392=1,$B392&amp;"|"&amp;$O392,"")</f>
        <v/>
      </c>
      <c r="Q392" s="17">
        <f>IF($N392&lt;&gt;1,"",IF($O392=1,N(IFERROR(INDEX('Catálogo'!$F$2:$F$500,MATCH($B392,'Catálogo'!$A$2:$A$500,0)),0)),INDEX($J$1:$J$391,MATCH($B392&amp;"|"&amp;($O392-1),$P$1:$P$391,0))))</f>
        <v/>
      </c>
      <c r="R392" s="17">
        <f>IF($N392&lt;&gt;1,"",IF($O392=1,N(IFERROR(INDEX('Catálogo'!$E$2:$E$500,MATCH($B392,'Catálogo'!$A$2:$A$500,0)),0)),INDEX($K$1:$K$391,MATCH($B392&amp;"|"&amp;($O392-1),$P$1:$P$391,0))))</f>
        <v/>
      </c>
    </row>
    <row r="393" ht="18" customHeight="1">
      <c r="A393" s="18" t="n"/>
      <c r="B393" s="6" t="n"/>
      <c r="C393" s="19">
        <f>IF($B393="","",IFERROR(INDEX('Catálogo'!$B$2:$B$500,MATCH($B393,'Catálogo'!$A$2:$A$500,0)),"Clave no encontrada"))</f>
        <v/>
      </c>
      <c r="D393" s="6" t="n"/>
      <c r="E393" s="8" t="n"/>
      <c r="F393" s="7" t="n"/>
      <c r="G393" s="6" t="n"/>
      <c r="H393" s="10">
        <f>IF($N393&lt;&gt;1,"",IF(AND($I393&gt;0,ISNUMBER($F393)),$F393,$R393))</f>
        <v/>
      </c>
      <c r="I393" s="9">
        <f>IF($N393&lt;&gt;1,"",IF($D393="Salida",-ABS($E393),IF($D393="Entrada",ABS($E393),$E393)))</f>
        <v/>
      </c>
      <c r="J393" s="9">
        <f>IF($N393&lt;&gt;1,"",$Q393+$I393)</f>
        <v/>
      </c>
      <c r="K393" s="10">
        <f>IF($N393&lt;&gt;1,"",IF($I393&gt;0,IF($Q393&gt;0,($Q393*$R393+$I393*$H393)/($Q393+$I393),$H393),$R393))</f>
        <v/>
      </c>
      <c r="L393" s="10">
        <f>IF($N393&lt;&gt;1,"",ROUND($J393*$K393,2))</f>
        <v/>
      </c>
      <c r="N393" s="17">
        <f>IF(AND($B393&lt;&gt;"",ISNUMBER($E393),$D393&lt;&gt;""),1,0)</f>
        <v/>
      </c>
      <c r="O393" s="17">
        <f>IF($N393=1,COUNTIFS($B$2:$B393,$B393,$N$2:$N393,1),"")</f>
        <v/>
      </c>
      <c r="P393" s="17">
        <f>IF($N393=1,$B393&amp;"|"&amp;$O393,"")</f>
        <v/>
      </c>
      <c r="Q393" s="17">
        <f>IF($N393&lt;&gt;1,"",IF($O393=1,N(IFERROR(INDEX('Catálogo'!$F$2:$F$500,MATCH($B393,'Catálogo'!$A$2:$A$500,0)),0)),INDEX($J$1:$J$392,MATCH($B393&amp;"|"&amp;($O393-1),$P$1:$P$392,0))))</f>
        <v/>
      </c>
      <c r="R393" s="17">
        <f>IF($N393&lt;&gt;1,"",IF($O393=1,N(IFERROR(INDEX('Catálogo'!$E$2:$E$500,MATCH($B393,'Catálogo'!$A$2:$A$500,0)),0)),INDEX($K$1:$K$392,MATCH($B393&amp;"|"&amp;($O393-1),$P$1:$P$392,0))))</f>
        <v/>
      </c>
    </row>
    <row r="394" ht="18" customHeight="1">
      <c r="A394" s="18" t="n"/>
      <c r="B394" s="6" t="n"/>
      <c r="C394" s="19">
        <f>IF($B394="","",IFERROR(INDEX('Catálogo'!$B$2:$B$500,MATCH($B394,'Catálogo'!$A$2:$A$500,0)),"Clave no encontrada"))</f>
        <v/>
      </c>
      <c r="D394" s="6" t="n"/>
      <c r="E394" s="8" t="n"/>
      <c r="F394" s="7" t="n"/>
      <c r="G394" s="6" t="n"/>
      <c r="H394" s="10">
        <f>IF($N394&lt;&gt;1,"",IF(AND($I394&gt;0,ISNUMBER($F394)),$F394,$R394))</f>
        <v/>
      </c>
      <c r="I394" s="9">
        <f>IF($N394&lt;&gt;1,"",IF($D394="Salida",-ABS($E394),IF($D394="Entrada",ABS($E394),$E394)))</f>
        <v/>
      </c>
      <c r="J394" s="9">
        <f>IF($N394&lt;&gt;1,"",$Q394+$I394)</f>
        <v/>
      </c>
      <c r="K394" s="10">
        <f>IF($N394&lt;&gt;1,"",IF($I394&gt;0,IF($Q394&gt;0,($Q394*$R394+$I394*$H394)/($Q394+$I394),$H394),$R394))</f>
        <v/>
      </c>
      <c r="L394" s="10">
        <f>IF($N394&lt;&gt;1,"",ROUND($J394*$K394,2))</f>
        <v/>
      </c>
      <c r="N394" s="17">
        <f>IF(AND($B394&lt;&gt;"",ISNUMBER($E394),$D394&lt;&gt;""),1,0)</f>
        <v/>
      </c>
      <c r="O394" s="17">
        <f>IF($N394=1,COUNTIFS($B$2:$B394,$B394,$N$2:$N394,1),"")</f>
        <v/>
      </c>
      <c r="P394" s="17">
        <f>IF($N394=1,$B394&amp;"|"&amp;$O394,"")</f>
        <v/>
      </c>
      <c r="Q394" s="17">
        <f>IF($N394&lt;&gt;1,"",IF($O394=1,N(IFERROR(INDEX('Catálogo'!$F$2:$F$500,MATCH($B394,'Catálogo'!$A$2:$A$500,0)),0)),INDEX($J$1:$J$393,MATCH($B394&amp;"|"&amp;($O394-1),$P$1:$P$393,0))))</f>
        <v/>
      </c>
      <c r="R394" s="17">
        <f>IF($N394&lt;&gt;1,"",IF($O394=1,N(IFERROR(INDEX('Catálogo'!$E$2:$E$500,MATCH($B394,'Catálogo'!$A$2:$A$500,0)),0)),INDEX($K$1:$K$393,MATCH($B394&amp;"|"&amp;($O394-1),$P$1:$P$393,0))))</f>
        <v/>
      </c>
    </row>
    <row r="395" ht="18" customHeight="1">
      <c r="A395" s="18" t="n"/>
      <c r="B395" s="6" t="n"/>
      <c r="C395" s="19">
        <f>IF($B395="","",IFERROR(INDEX('Catálogo'!$B$2:$B$500,MATCH($B395,'Catálogo'!$A$2:$A$500,0)),"Clave no encontrada"))</f>
        <v/>
      </c>
      <c r="D395" s="6" t="n"/>
      <c r="E395" s="8" t="n"/>
      <c r="F395" s="7" t="n"/>
      <c r="G395" s="6" t="n"/>
      <c r="H395" s="10">
        <f>IF($N395&lt;&gt;1,"",IF(AND($I395&gt;0,ISNUMBER($F395)),$F395,$R395))</f>
        <v/>
      </c>
      <c r="I395" s="9">
        <f>IF($N395&lt;&gt;1,"",IF($D395="Salida",-ABS($E395),IF($D395="Entrada",ABS($E395),$E395)))</f>
        <v/>
      </c>
      <c r="J395" s="9">
        <f>IF($N395&lt;&gt;1,"",$Q395+$I395)</f>
        <v/>
      </c>
      <c r="K395" s="10">
        <f>IF($N395&lt;&gt;1,"",IF($I395&gt;0,IF($Q395&gt;0,($Q395*$R395+$I395*$H395)/($Q395+$I395),$H395),$R395))</f>
        <v/>
      </c>
      <c r="L395" s="10">
        <f>IF($N395&lt;&gt;1,"",ROUND($J395*$K395,2))</f>
        <v/>
      </c>
      <c r="N395" s="17">
        <f>IF(AND($B395&lt;&gt;"",ISNUMBER($E395),$D395&lt;&gt;""),1,0)</f>
        <v/>
      </c>
      <c r="O395" s="17">
        <f>IF($N395=1,COUNTIFS($B$2:$B395,$B395,$N$2:$N395,1),"")</f>
        <v/>
      </c>
      <c r="P395" s="17">
        <f>IF($N395=1,$B395&amp;"|"&amp;$O395,"")</f>
        <v/>
      </c>
      <c r="Q395" s="17">
        <f>IF($N395&lt;&gt;1,"",IF($O395=1,N(IFERROR(INDEX('Catálogo'!$F$2:$F$500,MATCH($B395,'Catálogo'!$A$2:$A$500,0)),0)),INDEX($J$1:$J$394,MATCH($B395&amp;"|"&amp;($O395-1),$P$1:$P$394,0))))</f>
        <v/>
      </c>
      <c r="R395" s="17">
        <f>IF($N395&lt;&gt;1,"",IF($O395=1,N(IFERROR(INDEX('Catálogo'!$E$2:$E$500,MATCH($B395,'Catálogo'!$A$2:$A$500,0)),0)),INDEX($K$1:$K$394,MATCH($B395&amp;"|"&amp;($O395-1),$P$1:$P$394,0))))</f>
        <v/>
      </c>
    </row>
    <row r="396" ht="18" customHeight="1">
      <c r="A396" s="18" t="n"/>
      <c r="B396" s="6" t="n"/>
      <c r="C396" s="19">
        <f>IF($B396="","",IFERROR(INDEX('Catálogo'!$B$2:$B$500,MATCH($B396,'Catálogo'!$A$2:$A$500,0)),"Clave no encontrada"))</f>
        <v/>
      </c>
      <c r="D396" s="6" t="n"/>
      <c r="E396" s="8" t="n"/>
      <c r="F396" s="7" t="n"/>
      <c r="G396" s="6" t="n"/>
      <c r="H396" s="10">
        <f>IF($N396&lt;&gt;1,"",IF(AND($I396&gt;0,ISNUMBER($F396)),$F396,$R396))</f>
        <v/>
      </c>
      <c r="I396" s="9">
        <f>IF($N396&lt;&gt;1,"",IF($D396="Salida",-ABS($E396),IF($D396="Entrada",ABS($E396),$E396)))</f>
        <v/>
      </c>
      <c r="J396" s="9">
        <f>IF($N396&lt;&gt;1,"",$Q396+$I396)</f>
        <v/>
      </c>
      <c r="K396" s="10">
        <f>IF($N396&lt;&gt;1,"",IF($I396&gt;0,IF($Q396&gt;0,($Q396*$R396+$I396*$H396)/($Q396+$I396),$H396),$R396))</f>
        <v/>
      </c>
      <c r="L396" s="10">
        <f>IF($N396&lt;&gt;1,"",ROUND($J396*$K396,2))</f>
        <v/>
      </c>
      <c r="N396" s="17">
        <f>IF(AND($B396&lt;&gt;"",ISNUMBER($E396),$D396&lt;&gt;""),1,0)</f>
        <v/>
      </c>
      <c r="O396" s="17">
        <f>IF($N396=1,COUNTIFS($B$2:$B396,$B396,$N$2:$N396,1),"")</f>
        <v/>
      </c>
      <c r="P396" s="17">
        <f>IF($N396=1,$B396&amp;"|"&amp;$O396,"")</f>
        <v/>
      </c>
      <c r="Q396" s="17">
        <f>IF($N396&lt;&gt;1,"",IF($O396=1,N(IFERROR(INDEX('Catálogo'!$F$2:$F$500,MATCH($B396,'Catálogo'!$A$2:$A$500,0)),0)),INDEX($J$1:$J$395,MATCH($B396&amp;"|"&amp;($O396-1),$P$1:$P$395,0))))</f>
        <v/>
      </c>
      <c r="R396" s="17">
        <f>IF($N396&lt;&gt;1,"",IF($O396=1,N(IFERROR(INDEX('Catálogo'!$E$2:$E$500,MATCH($B396,'Catálogo'!$A$2:$A$500,0)),0)),INDEX($K$1:$K$395,MATCH($B396&amp;"|"&amp;($O396-1),$P$1:$P$395,0))))</f>
        <v/>
      </c>
    </row>
    <row r="397" ht="18" customHeight="1">
      <c r="A397" s="18" t="n"/>
      <c r="B397" s="6" t="n"/>
      <c r="C397" s="19">
        <f>IF($B397="","",IFERROR(INDEX('Catálogo'!$B$2:$B$500,MATCH($B397,'Catálogo'!$A$2:$A$500,0)),"Clave no encontrada"))</f>
        <v/>
      </c>
      <c r="D397" s="6" t="n"/>
      <c r="E397" s="8" t="n"/>
      <c r="F397" s="7" t="n"/>
      <c r="G397" s="6" t="n"/>
      <c r="H397" s="10">
        <f>IF($N397&lt;&gt;1,"",IF(AND($I397&gt;0,ISNUMBER($F397)),$F397,$R397))</f>
        <v/>
      </c>
      <c r="I397" s="9">
        <f>IF($N397&lt;&gt;1,"",IF($D397="Salida",-ABS($E397),IF($D397="Entrada",ABS($E397),$E397)))</f>
        <v/>
      </c>
      <c r="J397" s="9">
        <f>IF($N397&lt;&gt;1,"",$Q397+$I397)</f>
        <v/>
      </c>
      <c r="K397" s="10">
        <f>IF($N397&lt;&gt;1,"",IF($I397&gt;0,IF($Q397&gt;0,($Q397*$R397+$I397*$H397)/($Q397+$I397),$H397),$R397))</f>
        <v/>
      </c>
      <c r="L397" s="10">
        <f>IF($N397&lt;&gt;1,"",ROUND($J397*$K397,2))</f>
        <v/>
      </c>
      <c r="N397" s="17">
        <f>IF(AND($B397&lt;&gt;"",ISNUMBER($E397),$D397&lt;&gt;""),1,0)</f>
        <v/>
      </c>
      <c r="O397" s="17">
        <f>IF($N397=1,COUNTIFS($B$2:$B397,$B397,$N$2:$N397,1),"")</f>
        <v/>
      </c>
      <c r="P397" s="17">
        <f>IF($N397=1,$B397&amp;"|"&amp;$O397,"")</f>
        <v/>
      </c>
      <c r="Q397" s="17">
        <f>IF($N397&lt;&gt;1,"",IF($O397=1,N(IFERROR(INDEX('Catálogo'!$F$2:$F$500,MATCH($B397,'Catálogo'!$A$2:$A$500,0)),0)),INDEX($J$1:$J$396,MATCH($B397&amp;"|"&amp;($O397-1),$P$1:$P$396,0))))</f>
        <v/>
      </c>
      <c r="R397" s="17">
        <f>IF($N397&lt;&gt;1,"",IF($O397=1,N(IFERROR(INDEX('Catálogo'!$E$2:$E$500,MATCH($B397,'Catálogo'!$A$2:$A$500,0)),0)),INDEX($K$1:$K$396,MATCH($B397&amp;"|"&amp;($O397-1),$P$1:$P$396,0))))</f>
        <v/>
      </c>
    </row>
    <row r="398" ht="18" customHeight="1">
      <c r="A398" s="18" t="n"/>
      <c r="B398" s="6" t="n"/>
      <c r="C398" s="19">
        <f>IF($B398="","",IFERROR(INDEX('Catálogo'!$B$2:$B$500,MATCH($B398,'Catálogo'!$A$2:$A$500,0)),"Clave no encontrada"))</f>
        <v/>
      </c>
      <c r="D398" s="6" t="n"/>
      <c r="E398" s="8" t="n"/>
      <c r="F398" s="7" t="n"/>
      <c r="G398" s="6" t="n"/>
      <c r="H398" s="10">
        <f>IF($N398&lt;&gt;1,"",IF(AND($I398&gt;0,ISNUMBER($F398)),$F398,$R398))</f>
        <v/>
      </c>
      <c r="I398" s="9">
        <f>IF($N398&lt;&gt;1,"",IF($D398="Salida",-ABS($E398),IF($D398="Entrada",ABS($E398),$E398)))</f>
        <v/>
      </c>
      <c r="J398" s="9">
        <f>IF($N398&lt;&gt;1,"",$Q398+$I398)</f>
        <v/>
      </c>
      <c r="K398" s="10">
        <f>IF($N398&lt;&gt;1,"",IF($I398&gt;0,IF($Q398&gt;0,($Q398*$R398+$I398*$H398)/($Q398+$I398),$H398),$R398))</f>
        <v/>
      </c>
      <c r="L398" s="10">
        <f>IF($N398&lt;&gt;1,"",ROUND($J398*$K398,2))</f>
        <v/>
      </c>
      <c r="N398" s="17">
        <f>IF(AND($B398&lt;&gt;"",ISNUMBER($E398),$D398&lt;&gt;""),1,0)</f>
        <v/>
      </c>
      <c r="O398" s="17">
        <f>IF($N398=1,COUNTIFS($B$2:$B398,$B398,$N$2:$N398,1),"")</f>
        <v/>
      </c>
      <c r="P398" s="17">
        <f>IF($N398=1,$B398&amp;"|"&amp;$O398,"")</f>
        <v/>
      </c>
      <c r="Q398" s="17">
        <f>IF($N398&lt;&gt;1,"",IF($O398=1,N(IFERROR(INDEX('Catálogo'!$F$2:$F$500,MATCH($B398,'Catálogo'!$A$2:$A$500,0)),0)),INDEX($J$1:$J$397,MATCH($B398&amp;"|"&amp;($O398-1),$P$1:$P$397,0))))</f>
        <v/>
      </c>
      <c r="R398" s="17">
        <f>IF($N398&lt;&gt;1,"",IF($O398=1,N(IFERROR(INDEX('Catálogo'!$E$2:$E$500,MATCH($B398,'Catálogo'!$A$2:$A$500,0)),0)),INDEX($K$1:$K$397,MATCH($B398&amp;"|"&amp;($O398-1),$P$1:$P$397,0))))</f>
        <v/>
      </c>
    </row>
    <row r="399" ht="18" customHeight="1">
      <c r="A399" s="18" t="n"/>
      <c r="B399" s="6" t="n"/>
      <c r="C399" s="19">
        <f>IF($B399="","",IFERROR(INDEX('Catálogo'!$B$2:$B$500,MATCH($B399,'Catálogo'!$A$2:$A$500,0)),"Clave no encontrada"))</f>
        <v/>
      </c>
      <c r="D399" s="6" t="n"/>
      <c r="E399" s="8" t="n"/>
      <c r="F399" s="7" t="n"/>
      <c r="G399" s="6" t="n"/>
      <c r="H399" s="10">
        <f>IF($N399&lt;&gt;1,"",IF(AND($I399&gt;0,ISNUMBER($F399)),$F399,$R399))</f>
        <v/>
      </c>
      <c r="I399" s="9">
        <f>IF($N399&lt;&gt;1,"",IF($D399="Salida",-ABS($E399),IF($D399="Entrada",ABS($E399),$E399)))</f>
        <v/>
      </c>
      <c r="J399" s="9">
        <f>IF($N399&lt;&gt;1,"",$Q399+$I399)</f>
        <v/>
      </c>
      <c r="K399" s="10">
        <f>IF($N399&lt;&gt;1,"",IF($I399&gt;0,IF($Q399&gt;0,($Q399*$R399+$I399*$H399)/($Q399+$I399),$H399),$R399))</f>
        <v/>
      </c>
      <c r="L399" s="10">
        <f>IF($N399&lt;&gt;1,"",ROUND($J399*$K399,2))</f>
        <v/>
      </c>
      <c r="N399" s="17">
        <f>IF(AND($B399&lt;&gt;"",ISNUMBER($E399),$D399&lt;&gt;""),1,0)</f>
        <v/>
      </c>
      <c r="O399" s="17">
        <f>IF($N399=1,COUNTIFS($B$2:$B399,$B399,$N$2:$N399,1),"")</f>
        <v/>
      </c>
      <c r="P399" s="17">
        <f>IF($N399=1,$B399&amp;"|"&amp;$O399,"")</f>
        <v/>
      </c>
      <c r="Q399" s="17">
        <f>IF($N399&lt;&gt;1,"",IF($O399=1,N(IFERROR(INDEX('Catálogo'!$F$2:$F$500,MATCH($B399,'Catálogo'!$A$2:$A$500,0)),0)),INDEX($J$1:$J$398,MATCH($B399&amp;"|"&amp;($O399-1),$P$1:$P$398,0))))</f>
        <v/>
      </c>
      <c r="R399" s="17">
        <f>IF($N399&lt;&gt;1,"",IF($O399=1,N(IFERROR(INDEX('Catálogo'!$E$2:$E$500,MATCH($B399,'Catálogo'!$A$2:$A$500,0)),0)),INDEX($K$1:$K$398,MATCH($B399&amp;"|"&amp;($O399-1),$P$1:$P$398,0))))</f>
        <v/>
      </c>
    </row>
    <row r="400" ht="18" customHeight="1">
      <c r="A400" s="18" t="n"/>
      <c r="B400" s="6" t="n"/>
      <c r="C400" s="19">
        <f>IF($B400="","",IFERROR(INDEX('Catálogo'!$B$2:$B$500,MATCH($B400,'Catálogo'!$A$2:$A$500,0)),"Clave no encontrada"))</f>
        <v/>
      </c>
      <c r="D400" s="6" t="n"/>
      <c r="E400" s="8" t="n"/>
      <c r="F400" s="7" t="n"/>
      <c r="G400" s="6" t="n"/>
      <c r="H400" s="10">
        <f>IF($N400&lt;&gt;1,"",IF(AND($I400&gt;0,ISNUMBER($F400)),$F400,$R400))</f>
        <v/>
      </c>
      <c r="I400" s="9">
        <f>IF($N400&lt;&gt;1,"",IF($D400="Salida",-ABS($E400),IF($D400="Entrada",ABS($E400),$E400)))</f>
        <v/>
      </c>
      <c r="J400" s="9">
        <f>IF($N400&lt;&gt;1,"",$Q400+$I400)</f>
        <v/>
      </c>
      <c r="K400" s="10">
        <f>IF($N400&lt;&gt;1,"",IF($I400&gt;0,IF($Q400&gt;0,($Q400*$R400+$I400*$H400)/($Q400+$I400),$H400),$R400))</f>
        <v/>
      </c>
      <c r="L400" s="10">
        <f>IF($N400&lt;&gt;1,"",ROUND($J400*$K400,2))</f>
        <v/>
      </c>
      <c r="N400" s="17">
        <f>IF(AND($B400&lt;&gt;"",ISNUMBER($E400),$D400&lt;&gt;""),1,0)</f>
        <v/>
      </c>
      <c r="O400" s="17">
        <f>IF($N400=1,COUNTIFS($B$2:$B400,$B400,$N$2:$N400,1),"")</f>
        <v/>
      </c>
      <c r="P400" s="17">
        <f>IF($N400=1,$B400&amp;"|"&amp;$O400,"")</f>
        <v/>
      </c>
      <c r="Q400" s="17">
        <f>IF($N400&lt;&gt;1,"",IF($O400=1,N(IFERROR(INDEX('Catálogo'!$F$2:$F$500,MATCH($B400,'Catálogo'!$A$2:$A$500,0)),0)),INDEX($J$1:$J$399,MATCH($B400&amp;"|"&amp;($O400-1),$P$1:$P$399,0))))</f>
        <v/>
      </c>
      <c r="R400" s="17">
        <f>IF($N400&lt;&gt;1,"",IF($O400=1,N(IFERROR(INDEX('Catálogo'!$E$2:$E$500,MATCH($B400,'Catálogo'!$A$2:$A$500,0)),0)),INDEX($K$1:$K$399,MATCH($B400&amp;"|"&amp;($O400-1),$P$1:$P$399,0))))</f>
        <v/>
      </c>
    </row>
    <row r="401" ht="18" customHeight="1">
      <c r="A401" s="18" t="n"/>
      <c r="B401" s="6" t="n"/>
      <c r="C401" s="19">
        <f>IF($B401="","",IFERROR(INDEX('Catálogo'!$B$2:$B$500,MATCH($B401,'Catálogo'!$A$2:$A$500,0)),"Clave no encontrada"))</f>
        <v/>
      </c>
      <c r="D401" s="6" t="n"/>
      <c r="E401" s="8" t="n"/>
      <c r="F401" s="7" t="n"/>
      <c r="G401" s="6" t="n"/>
      <c r="H401" s="10">
        <f>IF($N401&lt;&gt;1,"",IF(AND($I401&gt;0,ISNUMBER($F401)),$F401,$R401))</f>
        <v/>
      </c>
      <c r="I401" s="9">
        <f>IF($N401&lt;&gt;1,"",IF($D401="Salida",-ABS($E401),IF($D401="Entrada",ABS($E401),$E401)))</f>
        <v/>
      </c>
      <c r="J401" s="9">
        <f>IF($N401&lt;&gt;1,"",$Q401+$I401)</f>
        <v/>
      </c>
      <c r="K401" s="10">
        <f>IF($N401&lt;&gt;1,"",IF($I401&gt;0,IF($Q401&gt;0,($Q401*$R401+$I401*$H401)/($Q401+$I401),$H401),$R401))</f>
        <v/>
      </c>
      <c r="L401" s="10">
        <f>IF($N401&lt;&gt;1,"",ROUND($J401*$K401,2))</f>
        <v/>
      </c>
      <c r="N401" s="17">
        <f>IF(AND($B401&lt;&gt;"",ISNUMBER($E401),$D401&lt;&gt;""),1,0)</f>
        <v/>
      </c>
      <c r="O401" s="17">
        <f>IF($N401=1,COUNTIFS($B$2:$B401,$B401,$N$2:$N401,1),"")</f>
        <v/>
      </c>
      <c r="P401" s="17">
        <f>IF($N401=1,$B401&amp;"|"&amp;$O401,"")</f>
        <v/>
      </c>
      <c r="Q401" s="17">
        <f>IF($N401&lt;&gt;1,"",IF($O401=1,N(IFERROR(INDEX('Catálogo'!$F$2:$F$500,MATCH($B401,'Catálogo'!$A$2:$A$500,0)),0)),INDEX($J$1:$J$400,MATCH($B401&amp;"|"&amp;($O401-1),$P$1:$P$400,0))))</f>
        <v/>
      </c>
      <c r="R401" s="17">
        <f>IF($N401&lt;&gt;1,"",IF($O401=1,N(IFERROR(INDEX('Catálogo'!$E$2:$E$500,MATCH($B401,'Catálogo'!$A$2:$A$500,0)),0)),INDEX($K$1:$K$400,MATCH($B401&amp;"|"&amp;($O401-1),$P$1:$P$400,0))))</f>
        <v/>
      </c>
    </row>
    <row r="402" ht="18" customHeight="1">
      <c r="A402" s="18" t="n"/>
      <c r="B402" s="6" t="n"/>
      <c r="C402" s="19">
        <f>IF($B402="","",IFERROR(INDEX('Catálogo'!$B$2:$B$500,MATCH($B402,'Catálogo'!$A$2:$A$500,0)),"Clave no encontrada"))</f>
        <v/>
      </c>
      <c r="D402" s="6" t="n"/>
      <c r="E402" s="8" t="n"/>
      <c r="F402" s="7" t="n"/>
      <c r="G402" s="6" t="n"/>
      <c r="H402" s="10">
        <f>IF($N402&lt;&gt;1,"",IF(AND($I402&gt;0,ISNUMBER($F402)),$F402,$R402))</f>
        <v/>
      </c>
      <c r="I402" s="9">
        <f>IF($N402&lt;&gt;1,"",IF($D402="Salida",-ABS($E402),IF($D402="Entrada",ABS($E402),$E402)))</f>
        <v/>
      </c>
      <c r="J402" s="9">
        <f>IF($N402&lt;&gt;1,"",$Q402+$I402)</f>
        <v/>
      </c>
      <c r="K402" s="10">
        <f>IF($N402&lt;&gt;1,"",IF($I402&gt;0,IF($Q402&gt;0,($Q402*$R402+$I402*$H402)/($Q402+$I402),$H402),$R402))</f>
        <v/>
      </c>
      <c r="L402" s="10">
        <f>IF($N402&lt;&gt;1,"",ROUND($J402*$K402,2))</f>
        <v/>
      </c>
      <c r="N402" s="17">
        <f>IF(AND($B402&lt;&gt;"",ISNUMBER($E402),$D402&lt;&gt;""),1,0)</f>
        <v/>
      </c>
      <c r="O402" s="17">
        <f>IF($N402=1,COUNTIFS($B$2:$B402,$B402,$N$2:$N402,1),"")</f>
        <v/>
      </c>
      <c r="P402" s="17">
        <f>IF($N402=1,$B402&amp;"|"&amp;$O402,"")</f>
        <v/>
      </c>
      <c r="Q402" s="17">
        <f>IF($N402&lt;&gt;1,"",IF($O402=1,N(IFERROR(INDEX('Catálogo'!$F$2:$F$500,MATCH($B402,'Catálogo'!$A$2:$A$500,0)),0)),INDEX($J$1:$J$401,MATCH($B402&amp;"|"&amp;($O402-1),$P$1:$P$401,0))))</f>
        <v/>
      </c>
      <c r="R402" s="17">
        <f>IF($N402&lt;&gt;1,"",IF($O402=1,N(IFERROR(INDEX('Catálogo'!$E$2:$E$500,MATCH($B402,'Catálogo'!$A$2:$A$500,0)),0)),INDEX($K$1:$K$401,MATCH($B402&amp;"|"&amp;($O402-1),$P$1:$P$401,0))))</f>
        <v/>
      </c>
    </row>
    <row r="403" ht="18" customHeight="1">
      <c r="A403" s="18" t="n"/>
      <c r="B403" s="6" t="n"/>
      <c r="C403" s="19">
        <f>IF($B403="","",IFERROR(INDEX('Catálogo'!$B$2:$B$500,MATCH($B403,'Catálogo'!$A$2:$A$500,0)),"Clave no encontrada"))</f>
        <v/>
      </c>
      <c r="D403" s="6" t="n"/>
      <c r="E403" s="8" t="n"/>
      <c r="F403" s="7" t="n"/>
      <c r="G403" s="6" t="n"/>
      <c r="H403" s="10">
        <f>IF($N403&lt;&gt;1,"",IF(AND($I403&gt;0,ISNUMBER($F403)),$F403,$R403))</f>
        <v/>
      </c>
      <c r="I403" s="9">
        <f>IF($N403&lt;&gt;1,"",IF($D403="Salida",-ABS($E403),IF($D403="Entrada",ABS($E403),$E403)))</f>
        <v/>
      </c>
      <c r="J403" s="9">
        <f>IF($N403&lt;&gt;1,"",$Q403+$I403)</f>
        <v/>
      </c>
      <c r="K403" s="10">
        <f>IF($N403&lt;&gt;1,"",IF($I403&gt;0,IF($Q403&gt;0,($Q403*$R403+$I403*$H403)/($Q403+$I403),$H403),$R403))</f>
        <v/>
      </c>
      <c r="L403" s="10">
        <f>IF($N403&lt;&gt;1,"",ROUND($J403*$K403,2))</f>
        <v/>
      </c>
      <c r="N403" s="17">
        <f>IF(AND($B403&lt;&gt;"",ISNUMBER($E403),$D403&lt;&gt;""),1,0)</f>
        <v/>
      </c>
      <c r="O403" s="17">
        <f>IF($N403=1,COUNTIFS($B$2:$B403,$B403,$N$2:$N403,1),"")</f>
        <v/>
      </c>
      <c r="P403" s="17">
        <f>IF($N403=1,$B403&amp;"|"&amp;$O403,"")</f>
        <v/>
      </c>
      <c r="Q403" s="17">
        <f>IF($N403&lt;&gt;1,"",IF($O403=1,N(IFERROR(INDEX('Catálogo'!$F$2:$F$500,MATCH($B403,'Catálogo'!$A$2:$A$500,0)),0)),INDEX($J$1:$J$402,MATCH($B403&amp;"|"&amp;($O403-1),$P$1:$P$402,0))))</f>
        <v/>
      </c>
      <c r="R403" s="17">
        <f>IF($N403&lt;&gt;1,"",IF($O403=1,N(IFERROR(INDEX('Catálogo'!$E$2:$E$500,MATCH($B403,'Catálogo'!$A$2:$A$500,0)),0)),INDEX($K$1:$K$402,MATCH($B403&amp;"|"&amp;($O403-1),$P$1:$P$402,0))))</f>
        <v/>
      </c>
    </row>
    <row r="404" ht="18" customHeight="1">
      <c r="A404" s="18" t="n"/>
      <c r="B404" s="6" t="n"/>
      <c r="C404" s="19">
        <f>IF($B404="","",IFERROR(INDEX('Catálogo'!$B$2:$B$500,MATCH($B404,'Catálogo'!$A$2:$A$500,0)),"Clave no encontrada"))</f>
        <v/>
      </c>
      <c r="D404" s="6" t="n"/>
      <c r="E404" s="8" t="n"/>
      <c r="F404" s="7" t="n"/>
      <c r="G404" s="6" t="n"/>
      <c r="H404" s="10">
        <f>IF($N404&lt;&gt;1,"",IF(AND($I404&gt;0,ISNUMBER($F404)),$F404,$R404))</f>
        <v/>
      </c>
      <c r="I404" s="9">
        <f>IF($N404&lt;&gt;1,"",IF($D404="Salida",-ABS($E404),IF($D404="Entrada",ABS($E404),$E404)))</f>
        <v/>
      </c>
      <c r="J404" s="9">
        <f>IF($N404&lt;&gt;1,"",$Q404+$I404)</f>
        <v/>
      </c>
      <c r="K404" s="10">
        <f>IF($N404&lt;&gt;1,"",IF($I404&gt;0,IF($Q404&gt;0,($Q404*$R404+$I404*$H404)/($Q404+$I404),$H404),$R404))</f>
        <v/>
      </c>
      <c r="L404" s="10">
        <f>IF($N404&lt;&gt;1,"",ROUND($J404*$K404,2))</f>
        <v/>
      </c>
      <c r="N404" s="17">
        <f>IF(AND($B404&lt;&gt;"",ISNUMBER($E404),$D404&lt;&gt;""),1,0)</f>
        <v/>
      </c>
      <c r="O404" s="17">
        <f>IF($N404=1,COUNTIFS($B$2:$B404,$B404,$N$2:$N404,1),"")</f>
        <v/>
      </c>
      <c r="P404" s="17">
        <f>IF($N404=1,$B404&amp;"|"&amp;$O404,"")</f>
        <v/>
      </c>
      <c r="Q404" s="17">
        <f>IF($N404&lt;&gt;1,"",IF($O404=1,N(IFERROR(INDEX('Catálogo'!$F$2:$F$500,MATCH($B404,'Catálogo'!$A$2:$A$500,0)),0)),INDEX($J$1:$J$403,MATCH($B404&amp;"|"&amp;($O404-1),$P$1:$P$403,0))))</f>
        <v/>
      </c>
      <c r="R404" s="17">
        <f>IF($N404&lt;&gt;1,"",IF($O404=1,N(IFERROR(INDEX('Catálogo'!$E$2:$E$500,MATCH($B404,'Catálogo'!$A$2:$A$500,0)),0)),INDEX($K$1:$K$403,MATCH($B404&amp;"|"&amp;($O404-1),$P$1:$P$403,0))))</f>
        <v/>
      </c>
    </row>
    <row r="405" ht="18" customHeight="1">
      <c r="A405" s="18" t="n"/>
      <c r="B405" s="6" t="n"/>
      <c r="C405" s="19">
        <f>IF($B405="","",IFERROR(INDEX('Catálogo'!$B$2:$B$500,MATCH($B405,'Catálogo'!$A$2:$A$500,0)),"Clave no encontrada"))</f>
        <v/>
      </c>
      <c r="D405" s="6" t="n"/>
      <c r="E405" s="8" t="n"/>
      <c r="F405" s="7" t="n"/>
      <c r="G405" s="6" t="n"/>
      <c r="H405" s="10">
        <f>IF($N405&lt;&gt;1,"",IF(AND($I405&gt;0,ISNUMBER($F405)),$F405,$R405))</f>
        <v/>
      </c>
      <c r="I405" s="9">
        <f>IF($N405&lt;&gt;1,"",IF($D405="Salida",-ABS($E405),IF($D405="Entrada",ABS($E405),$E405)))</f>
        <v/>
      </c>
      <c r="J405" s="9">
        <f>IF($N405&lt;&gt;1,"",$Q405+$I405)</f>
        <v/>
      </c>
      <c r="K405" s="10">
        <f>IF($N405&lt;&gt;1,"",IF($I405&gt;0,IF($Q405&gt;0,($Q405*$R405+$I405*$H405)/($Q405+$I405),$H405),$R405))</f>
        <v/>
      </c>
      <c r="L405" s="10">
        <f>IF($N405&lt;&gt;1,"",ROUND($J405*$K405,2))</f>
        <v/>
      </c>
      <c r="N405" s="17">
        <f>IF(AND($B405&lt;&gt;"",ISNUMBER($E405),$D405&lt;&gt;""),1,0)</f>
        <v/>
      </c>
      <c r="O405" s="17">
        <f>IF($N405=1,COUNTIFS($B$2:$B405,$B405,$N$2:$N405,1),"")</f>
        <v/>
      </c>
      <c r="P405" s="17">
        <f>IF($N405=1,$B405&amp;"|"&amp;$O405,"")</f>
        <v/>
      </c>
      <c r="Q405" s="17">
        <f>IF($N405&lt;&gt;1,"",IF($O405=1,N(IFERROR(INDEX('Catálogo'!$F$2:$F$500,MATCH($B405,'Catálogo'!$A$2:$A$500,0)),0)),INDEX($J$1:$J$404,MATCH($B405&amp;"|"&amp;($O405-1),$P$1:$P$404,0))))</f>
        <v/>
      </c>
      <c r="R405" s="17">
        <f>IF($N405&lt;&gt;1,"",IF($O405=1,N(IFERROR(INDEX('Catálogo'!$E$2:$E$500,MATCH($B405,'Catálogo'!$A$2:$A$500,0)),0)),INDEX($K$1:$K$404,MATCH($B405&amp;"|"&amp;($O405-1),$P$1:$P$404,0))))</f>
        <v/>
      </c>
    </row>
    <row r="406" ht="18" customHeight="1">
      <c r="A406" s="18" t="n"/>
      <c r="B406" s="6" t="n"/>
      <c r="C406" s="19">
        <f>IF($B406="","",IFERROR(INDEX('Catálogo'!$B$2:$B$500,MATCH($B406,'Catálogo'!$A$2:$A$500,0)),"Clave no encontrada"))</f>
        <v/>
      </c>
      <c r="D406" s="6" t="n"/>
      <c r="E406" s="8" t="n"/>
      <c r="F406" s="7" t="n"/>
      <c r="G406" s="6" t="n"/>
      <c r="H406" s="10">
        <f>IF($N406&lt;&gt;1,"",IF(AND($I406&gt;0,ISNUMBER($F406)),$F406,$R406))</f>
        <v/>
      </c>
      <c r="I406" s="9">
        <f>IF($N406&lt;&gt;1,"",IF($D406="Salida",-ABS($E406),IF($D406="Entrada",ABS($E406),$E406)))</f>
        <v/>
      </c>
      <c r="J406" s="9">
        <f>IF($N406&lt;&gt;1,"",$Q406+$I406)</f>
        <v/>
      </c>
      <c r="K406" s="10">
        <f>IF($N406&lt;&gt;1,"",IF($I406&gt;0,IF($Q406&gt;0,($Q406*$R406+$I406*$H406)/($Q406+$I406),$H406),$R406))</f>
        <v/>
      </c>
      <c r="L406" s="10">
        <f>IF($N406&lt;&gt;1,"",ROUND($J406*$K406,2))</f>
        <v/>
      </c>
      <c r="N406" s="17">
        <f>IF(AND($B406&lt;&gt;"",ISNUMBER($E406),$D406&lt;&gt;""),1,0)</f>
        <v/>
      </c>
      <c r="O406" s="17">
        <f>IF($N406=1,COUNTIFS($B$2:$B406,$B406,$N$2:$N406,1),"")</f>
        <v/>
      </c>
      <c r="P406" s="17">
        <f>IF($N406=1,$B406&amp;"|"&amp;$O406,"")</f>
        <v/>
      </c>
      <c r="Q406" s="17">
        <f>IF($N406&lt;&gt;1,"",IF($O406=1,N(IFERROR(INDEX('Catálogo'!$F$2:$F$500,MATCH($B406,'Catálogo'!$A$2:$A$500,0)),0)),INDEX($J$1:$J$405,MATCH($B406&amp;"|"&amp;($O406-1),$P$1:$P$405,0))))</f>
        <v/>
      </c>
      <c r="R406" s="17">
        <f>IF($N406&lt;&gt;1,"",IF($O406=1,N(IFERROR(INDEX('Catálogo'!$E$2:$E$500,MATCH($B406,'Catálogo'!$A$2:$A$500,0)),0)),INDEX($K$1:$K$405,MATCH($B406&amp;"|"&amp;($O406-1),$P$1:$P$405,0))))</f>
        <v/>
      </c>
    </row>
    <row r="407" ht="18" customHeight="1">
      <c r="A407" s="18" t="n"/>
      <c r="B407" s="6" t="n"/>
      <c r="C407" s="19">
        <f>IF($B407="","",IFERROR(INDEX('Catálogo'!$B$2:$B$500,MATCH($B407,'Catálogo'!$A$2:$A$500,0)),"Clave no encontrada"))</f>
        <v/>
      </c>
      <c r="D407" s="6" t="n"/>
      <c r="E407" s="8" t="n"/>
      <c r="F407" s="7" t="n"/>
      <c r="G407" s="6" t="n"/>
      <c r="H407" s="10">
        <f>IF($N407&lt;&gt;1,"",IF(AND($I407&gt;0,ISNUMBER($F407)),$F407,$R407))</f>
        <v/>
      </c>
      <c r="I407" s="9">
        <f>IF($N407&lt;&gt;1,"",IF($D407="Salida",-ABS($E407),IF($D407="Entrada",ABS($E407),$E407)))</f>
        <v/>
      </c>
      <c r="J407" s="9">
        <f>IF($N407&lt;&gt;1,"",$Q407+$I407)</f>
        <v/>
      </c>
      <c r="K407" s="10">
        <f>IF($N407&lt;&gt;1,"",IF($I407&gt;0,IF($Q407&gt;0,($Q407*$R407+$I407*$H407)/($Q407+$I407),$H407),$R407))</f>
        <v/>
      </c>
      <c r="L407" s="10">
        <f>IF($N407&lt;&gt;1,"",ROUND($J407*$K407,2))</f>
        <v/>
      </c>
      <c r="N407" s="17">
        <f>IF(AND($B407&lt;&gt;"",ISNUMBER($E407),$D407&lt;&gt;""),1,0)</f>
        <v/>
      </c>
      <c r="O407" s="17">
        <f>IF($N407=1,COUNTIFS($B$2:$B407,$B407,$N$2:$N407,1),"")</f>
        <v/>
      </c>
      <c r="P407" s="17">
        <f>IF($N407=1,$B407&amp;"|"&amp;$O407,"")</f>
        <v/>
      </c>
      <c r="Q407" s="17">
        <f>IF($N407&lt;&gt;1,"",IF($O407=1,N(IFERROR(INDEX('Catálogo'!$F$2:$F$500,MATCH($B407,'Catálogo'!$A$2:$A$500,0)),0)),INDEX($J$1:$J$406,MATCH($B407&amp;"|"&amp;($O407-1),$P$1:$P$406,0))))</f>
        <v/>
      </c>
      <c r="R407" s="17">
        <f>IF($N407&lt;&gt;1,"",IF($O407=1,N(IFERROR(INDEX('Catálogo'!$E$2:$E$500,MATCH($B407,'Catálogo'!$A$2:$A$500,0)),0)),INDEX($K$1:$K$406,MATCH($B407&amp;"|"&amp;($O407-1),$P$1:$P$406,0))))</f>
        <v/>
      </c>
    </row>
    <row r="408" ht="18" customHeight="1">
      <c r="A408" s="18" t="n"/>
      <c r="B408" s="6" t="n"/>
      <c r="C408" s="19">
        <f>IF($B408="","",IFERROR(INDEX('Catálogo'!$B$2:$B$500,MATCH($B408,'Catálogo'!$A$2:$A$500,0)),"Clave no encontrada"))</f>
        <v/>
      </c>
      <c r="D408" s="6" t="n"/>
      <c r="E408" s="8" t="n"/>
      <c r="F408" s="7" t="n"/>
      <c r="G408" s="6" t="n"/>
      <c r="H408" s="10">
        <f>IF($N408&lt;&gt;1,"",IF(AND($I408&gt;0,ISNUMBER($F408)),$F408,$R408))</f>
        <v/>
      </c>
      <c r="I408" s="9">
        <f>IF($N408&lt;&gt;1,"",IF($D408="Salida",-ABS($E408),IF($D408="Entrada",ABS($E408),$E408)))</f>
        <v/>
      </c>
      <c r="J408" s="9">
        <f>IF($N408&lt;&gt;1,"",$Q408+$I408)</f>
        <v/>
      </c>
      <c r="K408" s="10">
        <f>IF($N408&lt;&gt;1,"",IF($I408&gt;0,IF($Q408&gt;0,($Q408*$R408+$I408*$H408)/($Q408+$I408),$H408),$R408))</f>
        <v/>
      </c>
      <c r="L408" s="10">
        <f>IF($N408&lt;&gt;1,"",ROUND($J408*$K408,2))</f>
        <v/>
      </c>
      <c r="N408" s="17">
        <f>IF(AND($B408&lt;&gt;"",ISNUMBER($E408),$D408&lt;&gt;""),1,0)</f>
        <v/>
      </c>
      <c r="O408" s="17">
        <f>IF($N408=1,COUNTIFS($B$2:$B408,$B408,$N$2:$N408,1),"")</f>
        <v/>
      </c>
      <c r="P408" s="17">
        <f>IF($N408=1,$B408&amp;"|"&amp;$O408,"")</f>
        <v/>
      </c>
      <c r="Q408" s="17">
        <f>IF($N408&lt;&gt;1,"",IF($O408=1,N(IFERROR(INDEX('Catálogo'!$F$2:$F$500,MATCH($B408,'Catálogo'!$A$2:$A$500,0)),0)),INDEX($J$1:$J$407,MATCH($B408&amp;"|"&amp;($O408-1),$P$1:$P$407,0))))</f>
        <v/>
      </c>
      <c r="R408" s="17">
        <f>IF($N408&lt;&gt;1,"",IF($O408=1,N(IFERROR(INDEX('Catálogo'!$E$2:$E$500,MATCH($B408,'Catálogo'!$A$2:$A$500,0)),0)),INDEX($K$1:$K$407,MATCH($B408&amp;"|"&amp;($O408-1),$P$1:$P$407,0))))</f>
        <v/>
      </c>
    </row>
    <row r="409" ht="18" customHeight="1">
      <c r="A409" s="18" t="n"/>
      <c r="B409" s="6" t="n"/>
      <c r="C409" s="19">
        <f>IF($B409="","",IFERROR(INDEX('Catálogo'!$B$2:$B$500,MATCH($B409,'Catálogo'!$A$2:$A$500,0)),"Clave no encontrada"))</f>
        <v/>
      </c>
      <c r="D409" s="6" t="n"/>
      <c r="E409" s="8" t="n"/>
      <c r="F409" s="7" t="n"/>
      <c r="G409" s="6" t="n"/>
      <c r="H409" s="10">
        <f>IF($N409&lt;&gt;1,"",IF(AND($I409&gt;0,ISNUMBER($F409)),$F409,$R409))</f>
        <v/>
      </c>
      <c r="I409" s="9">
        <f>IF($N409&lt;&gt;1,"",IF($D409="Salida",-ABS($E409),IF($D409="Entrada",ABS($E409),$E409)))</f>
        <v/>
      </c>
      <c r="J409" s="9">
        <f>IF($N409&lt;&gt;1,"",$Q409+$I409)</f>
        <v/>
      </c>
      <c r="K409" s="10">
        <f>IF($N409&lt;&gt;1,"",IF($I409&gt;0,IF($Q409&gt;0,($Q409*$R409+$I409*$H409)/($Q409+$I409),$H409),$R409))</f>
        <v/>
      </c>
      <c r="L409" s="10">
        <f>IF($N409&lt;&gt;1,"",ROUND($J409*$K409,2))</f>
        <v/>
      </c>
      <c r="N409" s="17">
        <f>IF(AND($B409&lt;&gt;"",ISNUMBER($E409),$D409&lt;&gt;""),1,0)</f>
        <v/>
      </c>
      <c r="O409" s="17">
        <f>IF($N409=1,COUNTIFS($B$2:$B409,$B409,$N$2:$N409,1),"")</f>
        <v/>
      </c>
      <c r="P409" s="17">
        <f>IF($N409=1,$B409&amp;"|"&amp;$O409,"")</f>
        <v/>
      </c>
      <c r="Q409" s="17">
        <f>IF($N409&lt;&gt;1,"",IF($O409=1,N(IFERROR(INDEX('Catálogo'!$F$2:$F$500,MATCH($B409,'Catálogo'!$A$2:$A$500,0)),0)),INDEX($J$1:$J$408,MATCH($B409&amp;"|"&amp;($O409-1),$P$1:$P$408,0))))</f>
        <v/>
      </c>
      <c r="R409" s="17">
        <f>IF($N409&lt;&gt;1,"",IF($O409=1,N(IFERROR(INDEX('Catálogo'!$E$2:$E$500,MATCH($B409,'Catálogo'!$A$2:$A$500,0)),0)),INDEX($K$1:$K$408,MATCH($B409&amp;"|"&amp;($O409-1),$P$1:$P$408,0))))</f>
        <v/>
      </c>
    </row>
    <row r="410" ht="18" customHeight="1">
      <c r="A410" s="18" t="n"/>
      <c r="B410" s="6" t="n"/>
      <c r="C410" s="19">
        <f>IF($B410="","",IFERROR(INDEX('Catálogo'!$B$2:$B$500,MATCH($B410,'Catálogo'!$A$2:$A$500,0)),"Clave no encontrada"))</f>
        <v/>
      </c>
      <c r="D410" s="6" t="n"/>
      <c r="E410" s="8" t="n"/>
      <c r="F410" s="7" t="n"/>
      <c r="G410" s="6" t="n"/>
      <c r="H410" s="10">
        <f>IF($N410&lt;&gt;1,"",IF(AND($I410&gt;0,ISNUMBER($F410)),$F410,$R410))</f>
        <v/>
      </c>
      <c r="I410" s="9">
        <f>IF($N410&lt;&gt;1,"",IF($D410="Salida",-ABS($E410),IF($D410="Entrada",ABS($E410),$E410)))</f>
        <v/>
      </c>
      <c r="J410" s="9">
        <f>IF($N410&lt;&gt;1,"",$Q410+$I410)</f>
        <v/>
      </c>
      <c r="K410" s="10">
        <f>IF($N410&lt;&gt;1,"",IF($I410&gt;0,IF($Q410&gt;0,($Q410*$R410+$I410*$H410)/($Q410+$I410),$H410),$R410))</f>
        <v/>
      </c>
      <c r="L410" s="10">
        <f>IF($N410&lt;&gt;1,"",ROUND($J410*$K410,2))</f>
        <v/>
      </c>
      <c r="N410" s="17">
        <f>IF(AND($B410&lt;&gt;"",ISNUMBER($E410),$D410&lt;&gt;""),1,0)</f>
        <v/>
      </c>
      <c r="O410" s="17">
        <f>IF($N410=1,COUNTIFS($B$2:$B410,$B410,$N$2:$N410,1),"")</f>
        <v/>
      </c>
      <c r="P410" s="17">
        <f>IF($N410=1,$B410&amp;"|"&amp;$O410,"")</f>
        <v/>
      </c>
      <c r="Q410" s="17">
        <f>IF($N410&lt;&gt;1,"",IF($O410=1,N(IFERROR(INDEX('Catálogo'!$F$2:$F$500,MATCH($B410,'Catálogo'!$A$2:$A$500,0)),0)),INDEX($J$1:$J$409,MATCH($B410&amp;"|"&amp;($O410-1),$P$1:$P$409,0))))</f>
        <v/>
      </c>
      <c r="R410" s="17">
        <f>IF($N410&lt;&gt;1,"",IF($O410=1,N(IFERROR(INDEX('Catálogo'!$E$2:$E$500,MATCH($B410,'Catálogo'!$A$2:$A$500,0)),0)),INDEX($K$1:$K$409,MATCH($B410&amp;"|"&amp;($O410-1),$P$1:$P$409,0))))</f>
        <v/>
      </c>
    </row>
    <row r="411" ht="18" customHeight="1">
      <c r="A411" s="18" t="n"/>
      <c r="B411" s="6" t="n"/>
      <c r="C411" s="19">
        <f>IF($B411="","",IFERROR(INDEX('Catálogo'!$B$2:$B$500,MATCH($B411,'Catálogo'!$A$2:$A$500,0)),"Clave no encontrada"))</f>
        <v/>
      </c>
      <c r="D411" s="6" t="n"/>
      <c r="E411" s="8" t="n"/>
      <c r="F411" s="7" t="n"/>
      <c r="G411" s="6" t="n"/>
      <c r="H411" s="10">
        <f>IF($N411&lt;&gt;1,"",IF(AND($I411&gt;0,ISNUMBER($F411)),$F411,$R411))</f>
        <v/>
      </c>
      <c r="I411" s="9">
        <f>IF($N411&lt;&gt;1,"",IF($D411="Salida",-ABS($E411),IF($D411="Entrada",ABS($E411),$E411)))</f>
        <v/>
      </c>
      <c r="J411" s="9">
        <f>IF($N411&lt;&gt;1,"",$Q411+$I411)</f>
        <v/>
      </c>
      <c r="K411" s="10">
        <f>IF($N411&lt;&gt;1,"",IF($I411&gt;0,IF($Q411&gt;0,($Q411*$R411+$I411*$H411)/($Q411+$I411),$H411),$R411))</f>
        <v/>
      </c>
      <c r="L411" s="10">
        <f>IF($N411&lt;&gt;1,"",ROUND($J411*$K411,2))</f>
        <v/>
      </c>
      <c r="N411" s="17">
        <f>IF(AND($B411&lt;&gt;"",ISNUMBER($E411),$D411&lt;&gt;""),1,0)</f>
        <v/>
      </c>
      <c r="O411" s="17">
        <f>IF($N411=1,COUNTIFS($B$2:$B411,$B411,$N$2:$N411,1),"")</f>
        <v/>
      </c>
      <c r="P411" s="17">
        <f>IF($N411=1,$B411&amp;"|"&amp;$O411,"")</f>
        <v/>
      </c>
      <c r="Q411" s="17">
        <f>IF($N411&lt;&gt;1,"",IF($O411=1,N(IFERROR(INDEX('Catálogo'!$F$2:$F$500,MATCH($B411,'Catálogo'!$A$2:$A$500,0)),0)),INDEX($J$1:$J$410,MATCH($B411&amp;"|"&amp;($O411-1),$P$1:$P$410,0))))</f>
        <v/>
      </c>
      <c r="R411" s="17">
        <f>IF($N411&lt;&gt;1,"",IF($O411=1,N(IFERROR(INDEX('Catálogo'!$E$2:$E$500,MATCH($B411,'Catálogo'!$A$2:$A$500,0)),0)),INDEX($K$1:$K$410,MATCH($B411&amp;"|"&amp;($O411-1),$P$1:$P$410,0))))</f>
        <v/>
      </c>
    </row>
    <row r="412" ht="18" customHeight="1">
      <c r="A412" s="18" t="n"/>
      <c r="B412" s="6" t="n"/>
      <c r="C412" s="19">
        <f>IF($B412="","",IFERROR(INDEX('Catálogo'!$B$2:$B$500,MATCH($B412,'Catálogo'!$A$2:$A$500,0)),"Clave no encontrada"))</f>
        <v/>
      </c>
      <c r="D412" s="6" t="n"/>
      <c r="E412" s="8" t="n"/>
      <c r="F412" s="7" t="n"/>
      <c r="G412" s="6" t="n"/>
      <c r="H412" s="10">
        <f>IF($N412&lt;&gt;1,"",IF(AND($I412&gt;0,ISNUMBER($F412)),$F412,$R412))</f>
        <v/>
      </c>
      <c r="I412" s="9">
        <f>IF($N412&lt;&gt;1,"",IF($D412="Salida",-ABS($E412),IF($D412="Entrada",ABS($E412),$E412)))</f>
        <v/>
      </c>
      <c r="J412" s="9">
        <f>IF($N412&lt;&gt;1,"",$Q412+$I412)</f>
        <v/>
      </c>
      <c r="K412" s="10">
        <f>IF($N412&lt;&gt;1,"",IF($I412&gt;0,IF($Q412&gt;0,($Q412*$R412+$I412*$H412)/($Q412+$I412),$H412),$R412))</f>
        <v/>
      </c>
      <c r="L412" s="10">
        <f>IF($N412&lt;&gt;1,"",ROUND($J412*$K412,2))</f>
        <v/>
      </c>
      <c r="N412" s="17">
        <f>IF(AND($B412&lt;&gt;"",ISNUMBER($E412),$D412&lt;&gt;""),1,0)</f>
        <v/>
      </c>
      <c r="O412" s="17">
        <f>IF($N412=1,COUNTIFS($B$2:$B412,$B412,$N$2:$N412,1),"")</f>
        <v/>
      </c>
      <c r="P412" s="17">
        <f>IF($N412=1,$B412&amp;"|"&amp;$O412,"")</f>
        <v/>
      </c>
      <c r="Q412" s="17">
        <f>IF($N412&lt;&gt;1,"",IF($O412=1,N(IFERROR(INDEX('Catálogo'!$F$2:$F$500,MATCH($B412,'Catálogo'!$A$2:$A$500,0)),0)),INDEX($J$1:$J$411,MATCH($B412&amp;"|"&amp;($O412-1),$P$1:$P$411,0))))</f>
        <v/>
      </c>
      <c r="R412" s="17">
        <f>IF($N412&lt;&gt;1,"",IF($O412=1,N(IFERROR(INDEX('Catálogo'!$E$2:$E$500,MATCH($B412,'Catálogo'!$A$2:$A$500,0)),0)),INDEX($K$1:$K$411,MATCH($B412&amp;"|"&amp;($O412-1),$P$1:$P$411,0))))</f>
        <v/>
      </c>
    </row>
    <row r="413" ht="18" customHeight="1">
      <c r="A413" s="18" t="n"/>
      <c r="B413" s="6" t="n"/>
      <c r="C413" s="19">
        <f>IF($B413="","",IFERROR(INDEX('Catálogo'!$B$2:$B$500,MATCH($B413,'Catálogo'!$A$2:$A$500,0)),"Clave no encontrada"))</f>
        <v/>
      </c>
      <c r="D413" s="6" t="n"/>
      <c r="E413" s="8" t="n"/>
      <c r="F413" s="7" t="n"/>
      <c r="G413" s="6" t="n"/>
      <c r="H413" s="10">
        <f>IF($N413&lt;&gt;1,"",IF(AND($I413&gt;0,ISNUMBER($F413)),$F413,$R413))</f>
        <v/>
      </c>
      <c r="I413" s="9">
        <f>IF($N413&lt;&gt;1,"",IF($D413="Salida",-ABS($E413),IF($D413="Entrada",ABS($E413),$E413)))</f>
        <v/>
      </c>
      <c r="J413" s="9">
        <f>IF($N413&lt;&gt;1,"",$Q413+$I413)</f>
        <v/>
      </c>
      <c r="K413" s="10">
        <f>IF($N413&lt;&gt;1,"",IF($I413&gt;0,IF($Q413&gt;0,($Q413*$R413+$I413*$H413)/($Q413+$I413),$H413),$R413))</f>
        <v/>
      </c>
      <c r="L413" s="10">
        <f>IF($N413&lt;&gt;1,"",ROUND($J413*$K413,2))</f>
        <v/>
      </c>
      <c r="N413" s="17">
        <f>IF(AND($B413&lt;&gt;"",ISNUMBER($E413),$D413&lt;&gt;""),1,0)</f>
        <v/>
      </c>
      <c r="O413" s="17">
        <f>IF($N413=1,COUNTIFS($B$2:$B413,$B413,$N$2:$N413,1),"")</f>
        <v/>
      </c>
      <c r="P413" s="17">
        <f>IF($N413=1,$B413&amp;"|"&amp;$O413,"")</f>
        <v/>
      </c>
      <c r="Q413" s="17">
        <f>IF($N413&lt;&gt;1,"",IF($O413=1,N(IFERROR(INDEX('Catálogo'!$F$2:$F$500,MATCH($B413,'Catálogo'!$A$2:$A$500,0)),0)),INDEX($J$1:$J$412,MATCH($B413&amp;"|"&amp;($O413-1),$P$1:$P$412,0))))</f>
        <v/>
      </c>
      <c r="R413" s="17">
        <f>IF($N413&lt;&gt;1,"",IF($O413=1,N(IFERROR(INDEX('Catálogo'!$E$2:$E$500,MATCH($B413,'Catálogo'!$A$2:$A$500,0)),0)),INDEX($K$1:$K$412,MATCH($B413&amp;"|"&amp;($O413-1),$P$1:$P$412,0))))</f>
        <v/>
      </c>
    </row>
    <row r="414" ht="18" customHeight="1">
      <c r="A414" s="18" t="n"/>
      <c r="B414" s="6" t="n"/>
      <c r="C414" s="19">
        <f>IF($B414="","",IFERROR(INDEX('Catálogo'!$B$2:$B$500,MATCH($B414,'Catálogo'!$A$2:$A$500,0)),"Clave no encontrada"))</f>
        <v/>
      </c>
      <c r="D414" s="6" t="n"/>
      <c r="E414" s="8" t="n"/>
      <c r="F414" s="7" t="n"/>
      <c r="G414" s="6" t="n"/>
      <c r="H414" s="10">
        <f>IF($N414&lt;&gt;1,"",IF(AND($I414&gt;0,ISNUMBER($F414)),$F414,$R414))</f>
        <v/>
      </c>
      <c r="I414" s="9">
        <f>IF($N414&lt;&gt;1,"",IF($D414="Salida",-ABS($E414),IF($D414="Entrada",ABS($E414),$E414)))</f>
        <v/>
      </c>
      <c r="J414" s="9">
        <f>IF($N414&lt;&gt;1,"",$Q414+$I414)</f>
        <v/>
      </c>
      <c r="K414" s="10">
        <f>IF($N414&lt;&gt;1,"",IF($I414&gt;0,IF($Q414&gt;0,($Q414*$R414+$I414*$H414)/($Q414+$I414),$H414),$R414))</f>
        <v/>
      </c>
      <c r="L414" s="10">
        <f>IF($N414&lt;&gt;1,"",ROUND($J414*$K414,2))</f>
        <v/>
      </c>
      <c r="N414" s="17">
        <f>IF(AND($B414&lt;&gt;"",ISNUMBER($E414),$D414&lt;&gt;""),1,0)</f>
        <v/>
      </c>
      <c r="O414" s="17">
        <f>IF($N414=1,COUNTIFS($B$2:$B414,$B414,$N$2:$N414,1),"")</f>
        <v/>
      </c>
      <c r="P414" s="17">
        <f>IF($N414=1,$B414&amp;"|"&amp;$O414,"")</f>
        <v/>
      </c>
      <c r="Q414" s="17">
        <f>IF($N414&lt;&gt;1,"",IF($O414=1,N(IFERROR(INDEX('Catálogo'!$F$2:$F$500,MATCH($B414,'Catálogo'!$A$2:$A$500,0)),0)),INDEX($J$1:$J$413,MATCH($B414&amp;"|"&amp;($O414-1),$P$1:$P$413,0))))</f>
        <v/>
      </c>
      <c r="R414" s="17">
        <f>IF($N414&lt;&gt;1,"",IF($O414=1,N(IFERROR(INDEX('Catálogo'!$E$2:$E$500,MATCH($B414,'Catálogo'!$A$2:$A$500,0)),0)),INDEX($K$1:$K$413,MATCH($B414&amp;"|"&amp;($O414-1),$P$1:$P$413,0))))</f>
        <v/>
      </c>
    </row>
    <row r="415" ht="18" customHeight="1">
      <c r="A415" s="18" t="n"/>
      <c r="B415" s="6" t="n"/>
      <c r="C415" s="19">
        <f>IF($B415="","",IFERROR(INDEX('Catálogo'!$B$2:$B$500,MATCH($B415,'Catálogo'!$A$2:$A$500,0)),"Clave no encontrada"))</f>
        <v/>
      </c>
      <c r="D415" s="6" t="n"/>
      <c r="E415" s="8" t="n"/>
      <c r="F415" s="7" t="n"/>
      <c r="G415" s="6" t="n"/>
      <c r="H415" s="10">
        <f>IF($N415&lt;&gt;1,"",IF(AND($I415&gt;0,ISNUMBER($F415)),$F415,$R415))</f>
        <v/>
      </c>
      <c r="I415" s="9">
        <f>IF($N415&lt;&gt;1,"",IF($D415="Salida",-ABS($E415),IF($D415="Entrada",ABS($E415),$E415)))</f>
        <v/>
      </c>
      <c r="J415" s="9">
        <f>IF($N415&lt;&gt;1,"",$Q415+$I415)</f>
        <v/>
      </c>
      <c r="K415" s="10">
        <f>IF($N415&lt;&gt;1,"",IF($I415&gt;0,IF($Q415&gt;0,($Q415*$R415+$I415*$H415)/($Q415+$I415),$H415),$R415))</f>
        <v/>
      </c>
      <c r="L415" s="10">
        <f>IF($N415&lt;&gt;1,"",ROUND($J415*$K415,2))</f>
        <v/>
      </c>
      <c r="N415" s="17">
        <f>IF(AND($B415&lt;&gt;"",ISNUMBER($E415),$D415&lt;&gt;""),1,0)</f>
        <v/>
      </c>
      <c r="O415" s="17">
        <f>IF($N415=1,COUNTIFS($B$2:$B415,$B415,$N$2:$N415,1),"")</f>
        <v/>
      </c>
      <c r="P415" s="17">
        <f>IF($N415=1,$B415&amp;"|"&amp;$O415,"")</f>
        <v/>
      </c>
      <c r="Q415" s="17">
        <f>IF($N415&lt;&gt;1,"",IF($O415=1,N(IFERROR(INDEX('Catálogo'!$F$2:$F$500,MATCH($B415,'Catálogo'!$A$2:$A$500,0)),0)),INDEX($J$1:$J$414,MATCH($B415&amp;"|"&amp;($O415-1),$P$1:$P$414,0))))</f>
        <v/>
      </c>
      <c r="R415" s="17">
        <f>IF($N415&lt;&gt;1,"",IF($O415=1,N(IFERROR(INDEX('Catálogo'!$E$2:$E$500,MATCH($B415,'Catálogo'!$A$2:$A$500,0)),0)),INDEX($K$1:$K$414,MATCH($B415&amp;"|"&amp;($O415-1),$P$1:$P$414,0))))</f>
        <v/>
      </c>
    </row>
    <row r="416" ht="18" customHeight="1">
      <c r="A416" s="18" t="n"/>
      <c r="B416" s="6" t="n"/>
      <c r="C416" s="19">
        <f>IF($B416="","",IFERROR(INDEX('Catálogo'!$B$2:$B$500,MATCH($B416,'Catálogo'!$A$2:$A$500,0)),"Clave no encontrada"))</f>
        <v/>
      </c>
      <c r="D416" s="6" t="n"/>
      <c r="E416" s="8" t="n"/>
      <c r="F416" s="7" t="n"/>
      <c r="G416" s="6" t="n"/>
      <c r="H416" s="10">
        <f>IF($N416&lt;&gt;1,"",IF(AND($I416&gt;0,ISNUMBER($F416)),$F416,$R416))</f>
        <v/>
      </c>
      <c r="I416" s="9">
        <f>IF($N416&lt;&gt;1,"",IF($D416="Salida",-ABS($E416),IF($D416="Entrada",ABS($E416),$E416)))</f>
        <v/>
      </c>
      <c r="J416" s="9">
        <f>IF($N416&lt;&gt;1,"",$Q416+$I416)</f>
        <v/>
      </c>
      <c r="K416" s="10">
        <f>IF($N416&lt;&gt;1,"",IF($I416&gt;0,IF($Q416&gt;0,($Q416*$R416+$I416*$H416)/($Q416+$I416),$H416),$R416))</f>
        <v/>
      </c>
      <c r="L416" s="10">
        <f>IF($N416&lt;&gt;1,"",ROUND($J416*$K416,2))</f>
        <v/>
      </c>
      <c r="N416" s="17">
        <f>IF(AND($B416&lt;&gt;"",ISNUMBER($E416),$D416&lt;&gt;""),1,0)</f>
        <v/>
      </c>
      <c r="O416" s="17">
        <f>IF($N416=1,COUNTIFS($B$2:$B416,$B416,$N$2:$N416,1),"")</f>
        <v/>
      </c>
      <c r="P416" s="17">
        <f>IF($N416=1,$B416&amp;"|"&amp;$O416,"")</f>
        <v/>
      </c>
      <c r="Q416" s="17">
        <f>IF($N416&lt;&gt;1,"",IF($O416=1,N(IFERROR(INDEX('Catálogo'!$F$2:$F$500,MATCH($B416,'Catálogo'!$A$2:$A$500,0)),0)),INDEX($J$1:$J$415,MATCH($B416&amp;"|"&amp;($O416-1),$P$1:$P$415,0))))</f>
        <v/>
      </c>
      <c r="R416" s="17">
        <f>IF($N416&lt;&gt;1,"",IF($O416=1,N(IFERROR(INDEX('Catálogo'!$E$2:$E$500,MATCH($B416,'Catálogo'!$A$2:$A$500,0)),0)),INDEX($K$1:$K$415,MATCH($B416&amp;"|"&amp;($O416-1),$P$1:$P$415,0))))</f>
        <v/>
      </c>
    </row>
    <row r="417" ht="18" customHeight="1">
      <c r="A417" s="18" t="n"/>
      <c r="B417" s="6" t="n"/>
      <c r="C417" s="19">
        <f>IF($B417="","",IFERROR(INDEX('Catálogo'!$B$2:$B$500,MATCH($B417,'Catálogo'!$A$2:$A$500,0)),"Clave no encontrada"))</f>
        <v/>
      </c>
      <c r="D417" s="6" t="n"/>
      <c r="E417" s="8" t="n"/>
      <c r="F417" s="7" t="n"/>
      <c r="G417" s="6" t="n"/>
      <c r="H417" s="10">
        <f>IF($N417&lt;&gt;1,"",IF(AND($I417&gt;0,ISNUMBER($F417)),$F417,$R417))</f>
        <v/>
      </c>
      <c r="I417" s="9">
        <f>IF($N417&lt;&gt;1,"",IF($D417="Salida",-ABS($E417),IF($D417="Entrada",ABS($E417),$E417)))</f>
        <v/>
      </c>
      <c r="J417" s="9">
        <f>IF($N417&lt;&gt;1,"",$Q417+$I417)</f>
        <v/>
      </c>
      <c r="K417" s="10">
        <f>IF($N417&lt;&gt;1,"",IF($I417&gt;0,IF($Q417&gt;0,($Q417*$R417+$I417*$H417)/($Q417+$I417),$H417),$R417))</f>
        <v/>
      </c>
      <c r="L417" s="10">
        <f>IF($N417&lt;&gt;1,"",ROUND($J417*$K417,2))</f>
        <v/>
      </c>
      <c r="N417" s="17">
        <f>IF(AND($B417&lt;&gt;"",ISNUMBER($E417),$D417&lt;&gt;""),1,0)</f>
        <v/>
      </c>
      <c r="O417" s="17">
        <f>IF($N417=1,COUNTIFS($B$2:$B417,$B417,$N$2:$N417,1),"")</f>
        <v/>
      </c>
      <c r="P417" s="17">
        <f>IF($N417=1,$B417&amp;"|"&amp;$O417,"")</f>
        <v/>
      </c>
      <c r="Q417" s="17">
        <f>IF($N417&lt;&gt;1,"",IF($O417=1,N(IFERROR(INDEX('Catálogo'!$F$2:$F$500,MATCH($B417,'Catálogo'!$A$2:$A$500,0)),0)),INDEX($J$1:$J$416,MATCH($B417&amp;"|"&amp;($O417-1),$P$1:$P$416,0))))</f>
        <v/>
      </c>
      <c r="R417" s="17">
        <f>IF($N417&lt;&gt;1,"",IF($O417=1,N(IFERROR(INDEX('Catálogo'!$E$2:$E$500,MATCH($B417,'Catálogo'!$A$2:$A$500,0)),0)),INDEX($K$1:$K$416,MATCH($B417&amp;"|"&amp;($O417-1),$P$1:$P$416,0))))</f>
        <v/>
      </c>
    </row>
    <row r="418" ht="18" customHeight="1">
      <c r="A418" s="18" t="n"/>
      <c r="B418" s="6" t="n"/>
      <c r="C418" s="19">
        <f>IF($B418="","",IFERROR(INDEX('Catálogo'!$B$2:$B$500,MATCH($B418,'Catálogo'!$A$2:$A$500,0)),"Clave no encontrada"))</f>
        <v/>
      </c>
      <c r="D418" s="6" t="n"/>
      <c r="E418" s="8" t="n"/>
      <c r="F418" s="7" t="n"/>
      <c r="G418" s="6" t="n"/>
      <c r="H418" s="10">
        <f>IF($N418&lt;&gt;1,"",IF(AND($I418&gt;0,ISNUMBER($F418)),$F418,$R418))</f>
        <v/>
      </c>
      <c r="I418" s="9">
        <f>IF($N418&lt;&gt;1,"",IF($D418="Salida",-ABS($E418),IF($D418="Entrada",ABS($E418),$E418)))</f>
        <v/>
      </c>
      <c r="J418" s="9">
        <f>IF($N418&lt;&gt;1,"",$Q418+$I418)</f>
        <v/>
      </c>
      <c r="K418" s="10">
        <f>IF($N418&lt;&gt;1,"",IF($I418&gt;0,IF($Q418&gt;0,($Q418*$R418+$I418*$H418)/($Q418+$I418),$H418),$R418))</f>
        <v/>
      </c>
      <c r="L418" s="10">
        <f>IF($N418&lt;&gt;1,"",ROUND($J418*$K418,2))</f>
        <v/>
      </c>
      <c r="N418" s="17">
        <f>IF(AND($B418&lt;&gt;"",ISNUMBER($E418),$D418&lt;&gt;""),1,0)</f>
        <v/>
      </c>
      <c r="O418" s="17">
        <f>IF($N418=1,COUNTIFS($B$2:$B418,$B418,$N$2:$N418,1),"")</f>
        <v/>
      </c>
      <c r="P418" s="17">
        <f>IF($N418=1,$B418&amp;"|"&amp;$O418,"")</f>
        <v/>
      </c>
      <c r="Q418" s="17">
        <f>IF($N418&lt;&gt;1,"",IF($O418=1,N(IFERROR(INDEX('Catálogo'!$F$2:$F$500,MATCH($B418,'Catálogo'!$A$2:$A$500,0)),0)),INDEX($J$1:$J$417,MATCH($B418&amp;"|"&amp;($O418-1),$P$1:$P$417,0))))</f>
        <v/>
      </c>
      <c r="R418" s="17">
        <f>IF($N418&lt;&gt;1,"",IF($O418=1,N(IFERROR(INDEX('Catálogo'!$E$2:$E$500,MATCH($B418,'Catálogo'!$A$2:$A$500,0)),0)),INDEX($K$1:$K$417,MATCH($B418&amp;"|"&amp;($O418-1),$P$1:$P$417,0))))</f>
        <v/>
      </c>
    </row>
    <row r="419" ht="18" customHeight="1">
      <c r="A419" s="18" t="n"/>
      <c r="B419" s="6" t="n"/>
      <c r="C419" s="19">
        <f>IF($B419="","",IFERROR(INDEX('Catálogo'!$B$2:$B$500,MATCH($B419,'Catálogo'!$A$2:$A$500,0)),"Clave no encontrada"))</f>
        <v/>
      </c>
      <c r="D419" s="6" t="n"/>
      <c r="E419" s="8" t="n"/>
      <c r="F419" s="7" t="n"/>
      <c r="G419" s="6" t="n"/>
      <c r="H419" s="10">
        <f>IF($N419&lt;&gt;1,"",IF(AND($I419&gt;0,ISNUMBER($F419)),$F419,$R419))</f>
        <v/>
      </c>
      <c r="I419" s="9">
        <f>IF($N419&lt;&gt;1,"",IF($D419="Salida",-ABS($E419),IF($D419="Entrada",ABS($E419),$E419)))</f>
        <v/>
      </c>
      <c r="J419" s="9">
        <f>IF($N419&lt;&gt;1,"",$Q419+$I419)</f>
        <v/>
      </c>
      <c r="K419" s="10">
        <f>IF($N419&lt;&gt;1,"",IF($I419&gt;0,IF($Q419&gt;0,($Q419*$R419+$I419*$H419)/($Q419+$I419),$H419),$R419))</f>
        <v/>
      </c>
      <c r="L419" s="10">
        <f>IF($N419&lt;&gt;1,"",ROUND($J419*$K419,2))</f>
        <v/>
      </c>
      <c r="N419" s="17">
        <f>IF(AND($B419&lt;&gt;"",ISNUMBER($E419),$D419&lt;&gt;""),1,0)</f>
        <v/>
      </c>
      <c r="O419" s="17">
        <f>IF($N419=1,COUNTIFS($B$2:$B419,$B419,$N$2:$N419,1),"")</f>
        <v/>
      </c>
      <c r="P419" s="17">
        <f>IF($N419=1,$B419&amp;"|"&amp;$O419,"")</f>
        <v/>
      </c>
      <c r="Q419" s="17">
        <f>IF($N419&lt;&gt;1,"",IF($O419=1,N(IFERROR(INDEX('Catálogo'!$F$2:$F$500,MATCH($B419,'Catálogo'!$A$2:$A$500,0)),0)),INDEX($J$1:$J$418,MATCH($B419&amp;"|"&amp;($O419-1),$P$1:$P$418,0))))</f>
        <v/>
      </c>
      <c r="R419" s="17">
        <f>IF($N419&lt;&gt;1,"",IF($O419=1,N(IFERROR(INDEX('Catálogo'!$E$2:$E$500,MATCH($B419,'Catálogo'!$A$2:$A$500,0)),0)),INDEX($K$1:$K$418,MATCH($B419&amp;"|"&amp;($O419-1),$P$1:$P$418,0))))</f>
        <v/>
      </c>
    </row>
    <row r="420" ht="18" customHeight="1">
      <c r="A420" s="18" t="n"/>
      <c r="B420" s="6" t="n"/>
      <c r="C420" s="19">
        <f>IF($B420="","",IFERROR(INDEX('Catálogo'!$B$2:$B$500,MATCH($B420,'Catálogo'!$A$2:$A$500,0)),"Clave no encontrada"))</f>
        <v/>
      </c>
      <c r="D420" s="6" t="n"/>
      <c r="E420" s="8" t="n"/>
      <c r="F420" s="7" t="n"/>
      <c r="G420" s="6" t="n"/>
      <c r="H420" s="10">
        <f>IF($N420&lt;&gt;1,"",IF(AND($I420&gt;0,ISNUMBER($F420)),$F420,$R420))</f>
        <v/>
      </c>
      <c r="I420" s="9">
        <f>IF($N420&lt;&gt;1,"",IF($D420="Salida",-ABS($E420),IF($D420="Entrada",ABS($E420),$E420)))</f>
        <v/>
      </c>
      <c r="J420" s="9">
        <f>IF($N420&lt;&gt;1,"",$Q420+$I420)</f>
        <v/>
      </c>
      <c r="K420" s="10">
        <f>IF($N420&lt;&gt;1,"",IF($I420&gt;0,IF($Q420&gt;0,($Q420*$R420+$I420*$H420)/($Q420+$I420),$H420),$R420))</f>
        <v/>
      </c>
      <c r="L420" s="10">
        <f>IF($N420&lt;&gt;1,"",ROUND($J420*$K420,2))</f>
        <v/>
      </c>
      <c r="N420" s="17">
        <f>IF(AND($B420&lt;&gt;"",ISNUMBER($E420),$D420&lt;&gt;""),1,0)</f>
        <v/>
      </c>
      <c r="O420" s="17">
        <f>IF($N420=1,COUNTIFS($B$2:$B420,$B420,$N$2:$N420,1),"")</f>
        <v/>
      </c>
      <c r="P420" s="17">
        <f>IF($N420=1,$B420&amp;"|"&amp;$O420,"")</f>
        <v/>
      </c>
      <c r="Q420" s="17">
        <f>IF($N420&lt;&gt;1,"",IF($O420=1,N(IFERROR(INDEX('Catálogo'!$F$2:$F$500,MATCH($B420,'Catálogo'!$A$2:$A$500,0)),0)),INDEX($J$1:$J$419,MATCH($B420&amp;"|"&amp;($O420-1),$P$1:$P$419,0))))</f>
        <v/>
      </c>
      <c r="R420" s="17">
        <f>IF($N420&lt;&gt;1,"",IF($O420=1,N(IFERROR(INDEX('Catálogo'!$E$2:$E$500,MATCH($B420,'Catálogo'!$A$2:$A$500,0)),0)),INDEX($K$1:$K$419,MATCH($B420&amp;"|"&amp;($O420-1),$P$1:$P$419,0))))</f>
        <v/>
      </c>
    </row>
    <row r="421" ht="18" customHeight="1">
      <c r="A421" s="18" t="n"/>
      <c r="B421" s="6" t="n"/>
      <c r="C421" s="19">
        <f>IF($B421="","",IFERROR(INDEX('Catálogo'!$B$2:$B$500,MATCH($B421,'Catálogo'!$A$2:$A$500,0)),"Clave no encontrada"))</f>
        <v/>
      </c>
      <c r="D421" s="6" t="n"/>
      <c r="E421" s="8" t="n"/>
      <c r="F421" s="7" t="n"/>
      <c r="G421" s="6" t="n"/>
      <c r="H421" s="10">
        <f>IF($N421&lt;&gt;1,"",IF(AND($I421&gt;0,ISNUMBER($F421)),$F421,$R421))</f>
        <v/>
      </c>
      <c r="I421" s="9">
        <f>IF($N421&lt;&gt;1,"",IF($D421="Salida",-ABS($E421),IF($D421="Entrada",ABS($E421),$E421)))</f>
        <v/>
      </c>
      <c r="J421" s="9">
        <f>IF($N421&lt;&gt;1,"",$Q421+$I421)</f>
        <v/>
      </c>
      <c r="K421" s="10">
        <f>IF($N421&lt;&gt;1,"",IF($I421&gt;0,IF($Q421&gt;0,($Q421*$R421+$I421*$H421)/($Q421+$I421),$H421),$R421))</f>
        <v/>
      </c>
      <c r="L421" s="10">
        <f>IF($N421&lt;&gt;1,"",ROUND($J421*$K421,2))</f>
        <v/>
      </c>
      <c r="N421" s="17">
        <f>IF(AND($B421&lt;&gt;"",ISNUMBER($E421),$D421&lt;&gt;""),1,0)</f>
        <v/>
      </c>
      <c r="O421" s="17">
        <f>IF($N421=1,COUNTIFS($B$2:$B421,$B421,$N$2:$N421,1),"")</f>
        <v/>
      </c>
      <c r="P421" s="17">
        <f>IF($N421=1,$B421&amp;"|"&amp;$O421,"")</f>
        <v/>
      </c>
      <c r="Q421" s="17">
        <f>IF($N421&lt;&gt;1,"",IF($O421=1,N(IFERROR(INDEX('Catálogo'!$F$2:$F$500,MATCH($B421,'Catálogo'!$A$2:$A$500,0)),0)),INDEX($J$1:$J$420,MATCH($B421&amp;"|"&amp;($O421-1),$P$1:$P$420,0))))</f>
        <v/>
      </c>
      <c r="R421" s="17">
        <f>IF($N421&lt;&gt;1,"",IF($O421=1,N(IFERROR(INDEX('Catálogo'!$E$2:$E$500,MATCH($B421,'Catálogo'!$A$2:$A$500,0)),0)),INDEX($K$1:$K$420,MATCH($B421&amp;"|"&amp;($O421-1),$P$1:$P$420,0))))</f>
        <v/>
      </c>
    </row>
    <row r="422" ht="18" customHeight="1">
      <c r="A422" s="18" t="n"/>
      <c r="B422" s="6" t="n"/>
      <c r="C422" s="19">
        <f>IF($B422="","",IFERROR(INDEX('Catálogo'!$B$2:$B$500,MATCH($B422,'Catálogo'!$A$2:$A$500,0)),"Clave no encontrada"))</f>
        <v/>
      </c>
      <c r="D422" s="6" t="n"/>
      <c r="E422" s="8" t="n"/>
      <c r="F422" s="7" t="n"/>
      <c r="G422" s="6" t="n"/>
      <c r="H422" s="10">
        <f>IF($N422&lt;&gt;1,"",IF(AND($I422&gt;0,ISNUMBER($F422)),$F422,$R422))</f>
        <v/>
      </c>
      <c r="I422" s="9">
        <f>IF($N422&lt;&gt;1,"",IF($D422="Salida",-ABS($E422),IF($D422="Entrada",ABS($E422),$E422)))</f>
        <v/>
      </c>
      <c r="J422" s="9">
        <f>IF($N422&lt;&gt;1,"",$Q422+$I422)</f>
        <v/>
      </c>
      <c r="K422" s="10">
        <f>IF($N422&lt;&gt;1,"",IF($I422&gt;0,IF($Q422&gt;0,($Q422*$R422+$I422*$H422)/($Q422+$I422),$H422),$R422))</f>
        <v/>
      </c>
      <c r="L422" s="10">
        <f>IF($N422&lt;&gt;1,"",ROUND($J422*$K422,2))</f>
        <v/>
      </c>
      <c r="N422" s="17">
        <f>IF(AND($B422&lt;&gt;"",ISNUMBER($E422),$D422&lt;&gt;""),1,0)</f>
        <v/>
      </c>
      <c r="O422" s="17">
        <f>IF($N422=1,COUNTIFS($B$2:$B422,$B422,$N$2:$N422,1),"")</f>
        <v/>
      </c>
      <c r="P422" s="17">
        <f>IF($N422=1,$B422&amp;"|"&amp;$O422,"")</f>
        <v/>
      </c>
      <c r="Q422" s="17">
        <f>IF($N422&lt;&gt;1,"",IF($O422=1,N(IFERROR(INDEX('Catálogo'!$F$2:$F$500,MATCH($B422,'Catálogo'!$A$2:$A$500,0)),0)),INDEX($J$1:$J$421,MATCH($B422&amp;"|"&amp;($O422-1),$P$1:$P$421,0))))</f>
        <v/>
      </c>
      <c r="R422" s="17">
        <f>IF($N422&lt;&gt;1,"",IF($O422=1,N(IFERROR(INDEX('Catálogo'!$E$2:$E$500,MATCH($B422,'Catálogo'!$A$2:$A$500,0)),0)),INDEX($K$1:$K$421,MATCH($B422&amp;"|"&amp;($O422-1),$P$1:$P$421,0))))</f>
        <v/>
      </c>
    </row>
    <row r="423" ht="18" customHeight="1">
      <c r="A423" s="18" t="n"/>
      <c r="B423" s="6" t="n"/>
      <c r="C423" s="19">
        <f>IF($B423="","",IFERROR(INDEX('Catálogo'!$B$2:$B$500,MATCH($B423,'Catálogo'!$A$2:$A$500,0)),"Clave no encontrada"))</f>
        <v/>
      </c>
      <c r="D423" s="6" t="n"/>
      <c r="E423" s="8" t="n"/>
      <c r="F423" s="7" t="n"/>
      <c r="G423" s="6" t="n"/>
      <c r="H423" s="10">
        <f>IF($N423&lt;&gt;1,"",IF(AND($I423&gt;0,ISNUMBER($F423)),$F423,$R423))</f>
        <v/>
      </c>
      <c r="I423" s="9">
        <f>IF($N423&lt;&gt;1,"",IF($D423="Salida",-ABS($E423),IF($D423="Entrada",ABS($E423),$E423)))</f>
        <v/>
      </c>
      <c r="J423" s="9">
        <f>IF($N423&lt;&gt;1,"",$Q423+$I423)</f>
        <v/>
      </c>
      <c r="K423" s="10">
        <f>IF($N423&lt;&gt;1,"",IF($I423&gt;0,IF($Q423&gt;0,($Q423*$R423+$I423*$H423)/($Q423+$I423),$H423),$R423))</f>
        <v/>
      </c>
      <c r="L423" s="10">
        <f>IF($N423&lt;&gt;1,"",ROUND($J423*$K423,2))</f>
        <v/>
      </c>
      <c r="N423" s="17">
        <f>IF(AND($B423&lt;&gt;"",ISNUMBER($E423),$D423&lt;&gt;""),1,0)</f>
        <v/>
      </c>
      <c r="O423" s="17">
        <f>IF($N423=1,COUNTIFS($B$2:$B423,$B423,$N$2:$N423,1),"")</f>
        <v/>
      </c>
      <c r="P423" s="17">
        <f>IF($N423=1,$B423&amp;"|"&amp;$O423,"")</f>
        <v/>
      </c>
      <c r="Q423" s="17">
        <f>IF($N423&lt;&gt;1,"",IF($O423=1,N(IFERROR(INDEX('Catálogo'!$F$2:$F$500,MATCH($B423,'Catálogo'!$A$2:$A$500,0)),0)),INDEX($J$1:$J$422,MATCH($B423&amp;"|"&amp;($O423-1),$P$1:$P$422,0))))</f>
        <v/>
      </c>
      <c r="R423" s="17">
        <f>IF($N423&lt;&gt;1,"",IF($O423=1,N(IFERROR(INDEX('Catálogo'!$E$2:$E$500,MATCH($B423,'Catálogo'!$A$2:$A$500,0)),0)),INDEX($K$1:$K$422,MATCH($B423&amp;"|"&amp;($O423-1),$P$1:$P$422,0))))</f>
        <v/>
      </c>
    </row>
    <row r="424" ht="18" customHeight="1">
      <c r="A424" s="18" t="n"/>
      <c r="B424" s="6" t="n"/>
      <c r="C424" s="19">
        <f>IF($B424="","",IFERROR(INDEX('Catálogo'!$B$2:$B$500,MATCH($B424,'Catálogo'!$A$2:$A$500,0)),"Clave no encontrada"))</f>
        <v/>
      </c>
      <c r="D424" s="6" t="n"/>
      <c r="E424" s="8" t="n"/>
      <c r="F424" s="7" t="n"/>
      <c r="G424" s="6" t="n"/>
      <c r="H424" s="10">
        <f>IF($N424&lt;&gt;1,"",IF(AND($I424&gt;0,ISNUMBER($F424)),$F424,$R424))</f>
        <v/>
      </c>
      <c r="I424" s="9">
        <f>IF($N424&lt;&gt;1,"",IF($D424="Salida",-ABS($E424),IF($D424="Entrada",ABS($E424),$E424)))</f>
        <v/>
      </c>
      <c r="J424" s="9">
        <f>IF($N424&lt;&gt;1,"",$Q424+$I424)</f>
        <v/>
      </c>
      <c r="K424" s="10">
        <f>IF($N424&lt;&gt;1,"",IF($I424&gt;0,IF($Q424&gt;0,($Q424*$R424+$I424*$H424)/($Q424+$I424),$H424),$R424))</f>
        <v/>
      </c>
      <c r="L424" s="10">
        <f>IF($N424&lt;&gt;1,"",ROUND($J424*$K424,2))</f>
        <v/>
      </c>
      <c r="N424" s="17">
        <f>IF(AND($B424&lt;&gt;"",ISNUMBER($E424),$D424&lt;&gt;""),1,0)</f>
        <v/>
      </c>
      <c r="O424" s="17">
        <f>IF($N424=1,COUNTIFS($B$2:$B424,$B424,$N$2:$N424,1),"")</f>
        <v/>
      </c>
      <c r="P424" s="17">
        <f>IF($N424=1,$B424&amp;"|"&amp;$O424,"")</f>
        <v/>
      </c>
      <c r="Q424" s="17">
        <f>IF($N424&lt;&gt;1,"",IF($O424=1,N(IFERROR(INDEX('Catálogo'!$F$2:$F$500,MATCH($B424,'Catálogo'!$A$2:$A$500,0)),0)),INDEX($J$1:$J$423,MATCH($B424&amp;"|"&amp;($O424-1),$P$1:$P$423,0))))</f>
        <v/>
      </c>
      <c r="R424" s="17">
        <f>IF($N424&lt;&gt;1,"",IF($O424=1,N(IFERROR(INDEX('Catálogo'!$E$2:$E$500,MATCH($B424,'Catálogo'!$A$2:$A$500,0)),0)),INDEX($K$1:$K$423,MATCH($B424&amp;"|"&amp;($O424-1),$P$1:$P$423,0))))</f>
        <v/>
      </c>
    </row>
    <row r="425" ht="18" customHeight="1">
      <c r="A425" s="18" t="n"/>
      <c r="B425" s="6" t="n"/>
      <c r="C425" s="19">
        <f>IF($B425="","",IFERROR(INDEX('Catálogo'!$B$2:$B$500,MATCH($B425,'Catálogo'!$A$2:$A$500,0)),"Clave no encontrada"))</f>
        <v/>
      </c>
      <c r="D425" s="6" t="n"/>
      <c r="E425" s="8" t="n"/>
      <c r="F425" s="7" t="n"/>
      <c r="G425" s="6" t="n"/>
      <c r="H425" s="10">
        <f>IF($N425&lt;&gt;1,"",IF(AND($I425&gt;0,ISNUMBER($F425)),$F425,$R425))</f>
        <v/>
      </c>
      <c r="I425" s="9">
        <f>IF($N425&lt;&gt;1,"",IF($D425="Salida",-ABS($E425),IF($D425="Entrada",ABS($E425),$E425)))</f>
        <v/>
      </c>
      <c r="J425" s="9">
        <f>IF($N425&lt;&gt;1,"",$Q425+$I425)</f>
        <v/>
      </c>
      <c r="K425" s="10">
        <f>IF($N425&lt;&gt;1,"",IF($I425&gt;0,IF($Q425&gt;0,($Q425*$R425+$I425*$H425)/($Q425+$I425),$H425),$R425))</f>
        <v/>
      </c>
      <c r="L425" s="10">
        <f>IF($N425&lt;&gt;1,"",ROUND($J425*$K425,2))</f>
        <v/>
      </c>
      <c r="N425" s="17">
        <f>IF(AND($B425&lt;&gt;"",ISNUMBER($E425),$D425&lt;&gt;""),1,0)</f>
        <v/>
      </c>
      <c r="O425" s="17">
        <f>IF($N425=1,COUNTIFS($B$2:$B425,$B425,$N$2:$N425,1),"")</f>
        <v/>
      </c>
      <c r="P425" s="17">
        <f>IF($N425=1,$B425&amp;"|"&amp;$O425,"")</f>
        <v/>
      </c>
      <c r="Q425" s="17">
        <f>IF($N425&lt;&gt;1,"",IF($O425=1,N(IFERROR(INDEX('Catálogo'!$F$2:$F$500,MATCH($B425,'Catálogo'!$A$2:$A$500,0)),0)),INDEX($J$1:$J$424,MATCH($B425&amp;"|"&amp;($O425-1),$P$1:$P$424,0))))</f>
        <v/>
      </c>
      <c r="R425" s="17">
        <f>IF($N425&lt;&gt;1,"",IF($O425=1,N(IFERROR(INDEX('Catálogo'!$E$2:$E$500,MATCH($B425,'Catálogo'!$A$2:$A$500,0)),0)),INDEX($K$1:$K$424,MATCH($B425&amp;"|"&amp;($O425-1),$P$1:$P$424,0))))</f>
        <v/>
      </c>
    </row>
    <row r="426" ht="18" customHeight="1">
      <c r="A426" s="18" t="n"/>
      <c r="B426" s="6" t="n"/>
      <c r="C426" s="19">
        <f>IF($B426="","",IFERROR(INDEX('Catálogo'!$B$2:$B$500,MATCH($B426,'Catálogo'!$A$2:$A$500,0)),"Clave no encontrada"))</f>
        <v/>
      </c>
      <c r="D426" s="6" t="n"/>
      <c r="E426" s="8" t="n"/>
      <c r="F426" s="7" t="n"/>
      <c r="G426" s="6" t="n"/>
      <c r="H426" s="10">
        <f>IF($N426&lt;&gt;1,"",IF(AND($I426&gt;0,ISNUMBER($F426)),$F426,$R426))</f>
        <v/>
      </c>
      <c r="I426" s="9">
        <f>IF($N426&lt;&gt;1,"",IF($D426="Salida",-ABS($E426),IF($D426="Entrada",ABS($E426),$E426)))</f>
        <v/>
      </c>
      <c r="J426" s="9">
        <f>IF($N426&lt;&gt;1,"",$Q426+$I426)</f>
        <v/>
      </c>
      <c r="K426" s="10">
        <f>IF($N426&lt;&gt;1,"",IF($I426&gt;0,IF($Q426&gt;0,($Q426*$R426+$I426*$H426)/($Q426+$I426),$H426),$R426))</f>
        <v/>
      </c>
      <c r="L426" s="10">
        <f>IF($N426&lt;&gt;1,"",ROUND($J426*$K426,2))</f>
        <v/>
      </c>
      <c r="N426" s="17">
        <f>IF(AND($B426&lt;&gt;"",ISNUMBER($E426),$D426&lt;&gt;""),1,0)</f>
        <v/>
      </c>
      <c r="O426" s="17">
        <f>IF($N426=1,COUNTIFS($B$2:$B426,$B426,$N$2:$N426,1),"")</f>
        <v/>
      </c>
      <c r="P426" s="17">
        <f>IF($N426=1,$B426&amp;"|"&amp;$O426,"")</f>
        <v/>
      </c>
      <c r="Q426" s="17">
        <f>IF($N426&lt;&gt;1,"",IF($O426=1,N(IFERROR(INDEX('Catálogo'!$F$2:$F$500,MATCH($B426,'Catálogo'!$A$2:$A$500,0)),0)),INDEX($J$1:$J$425,MATCH($B426&amp;"|"&amp;($O426-1),$P$1:$P$425,0))))</f>
        <v/>
      </c>
      <c r="R426" s="17">
        <f>IF($N426&lt;&gt;1,"",IF($O426=1,N(IFERROR(INDEX('Catálogo'!$E$2:$E$500,MATCH($B426,'Catálogo'!$A$2:$A$500,0)),0)),INDEX($K$1:$K$425,MATCH($B426&amp;"|"&amp;($O426-1),$P$1:$P$425,0))))</f>
        <v/>
      </c>
    </row>
    <row r="427" ht="18" customHeight="1">
      <c r="A427" s="18" t="n"/>
      <c r="B427" s="6" t="n"/>
      <c r="C427" s="19">
        <f>IF($B427="","",IFERROR(INDEX('Catálogo'!$B$2:$B$500,MATCH($B427,'Catálogo'!$A$2:$A$500,0)),"Clave no encontrada"))</f>
        <v/>
      </c>
      <c r="D427" s="6" t="n"/>
      <c r="E427" s="8" t="n"/>
      <c r="F427" s="7" t="n"/>
      <c r="G427" s="6" t="n"/>
      <c r="H427" s="10">
        <f>IF($N427&lt;&gt;1,"",IF(AND($I427&gt;0,ISNUMBER($F427)),$F427,$R427))</f>
        <v/>
      </c>
      <c r="I427" s="9">
        <f>IF($N427&lt;&gt;1,"",IF($D427="Salida",-ABS($E427),IF($D427="Entrada",ABS($E427),$E427)))</f>
        <v/>
      </c>
      <c r="J427" s="9">
        <f>IF($N427&lt;&gt;1,"",$Q427+$I427)</f>
        <v/>
      </c>
      <c r="K427" s="10">
        <f>IF($N427&lt;&gt;1,"",IF($I427&gt;0,IF($Q427&gt;0,($Q427*$R427+$I427*$H427)/($Q427+$I427),$H427),$R427))</f>
        <v/>
      </c>
      <c r="L427" s="10">
        <f>IF($N427&lt;&gt;1,"",ROUND($J427*$K427,2))</f>
        <v/>
      </c>
      <c r="N427" s="17">
        <f>IF(AND($B427&lt;&gt;"",ISNUMBER($E427),$D427&lt;&gt;""),1,0)</f>
        <v/>
      </c>
      <c r="O427" s="17">
        <f>IF($N427=1,COUNTIFS($B$2:$B427,$B427,$N$2:$N427,1),"")</f>
        <v/>
      </c>
      <c r="P427" s="17">
        <f>IF($N427=1,$B427&amp;"|"&amp;$O427,"")</f>
        <v/>
      </c>
      <c r="Q427" s="17">
        <f>IF($N427&lt;&gt;1,"",IF($O427=1,N(IFERROR(INDEX('Catálogo'!$F$2:$F$500,MATCH($B427,'Catálogo'!$A$2:$A$500,0)),0)),INDEX($J$1:$J$426,MATCH($B427&amp;"|"&amp;($O427-1),$P$1:$P$426,0))))</f>
        <v/>
      </c>
      <c r="R427" s="17">
        <f>IF($N427&lt;&gt;1,"",IF($O427=1,N(IFERROR(INDEX('Catálogo'!$E$2:$E$500,MATCH($B427,'Catálogo'!$A$2:$A$500,0)),0)),INDEX($K$1:$K$426,MATCH($B427&amp;"|"&amp;($O427-1),$P$1:$P$426,0))))</f>
        <v/>
      </c>
    </row>
    <row r="428" ht="18" customHeight="1">
      <c r="A428" s="18" t="n"/>
      <c r="B428" s="6" t="n"/>
      <c r="C428" s="19">
        <f>IF($B428="","",IFERROR(INDEX('Catálogo'!$B$2:$B$500,MATCH($B428,'Catálogo'!$A$2:$A$500,0)),"Clave no encontrada"))</f>
        <v/>
      </c>
      <c r="D428" s="6" t="n"/>
      <c r="E428" s="8" t="n"/>
      <c r="F428" s="7" t="n"/>
      <c r="G428" s="6" t="n"/>
      <c r="H428" s="10">
        <f>IF($N428&lt;&gt;1,"",IF(AND($I428&gt;0,ISNUMBER($F428)),$F428,$R428))</f>
        <v/>
      </c>
      <c r="I428" s="9">
        <f>IF($N428&lt;&gt;1,"",IF($D428="Salida",-ABS($E428),IF($D428="Entrada",ABS($E428),$E428)))</f>
        <v/>
      </c>
      <c r="J428" s="9">
        <f>IF($N428&lt;&gt;1,"",$Q428+$I428)</f>
        <v/>
      </c>
      <c r="K428" s="10">
        <f>IF($N428&lt;&gt;1,"",IF($I428&gt;0,IF($Q428&gt;0,($Q428*$R428+$I428*$H428)/($Q428+$I428),$H428),$R428))</f>
        <v/>
      </c>
      <c r="L428" s="10">
        <f>IF($N428&lt;&gt;1,"",ROUND($J428*$K428,2))</f>
        <v/>
      </c>
      <c r="N428" s="17">
        <f>IF(AND($B428&lt;&gt;"",ISNUMBER($E428),$D428&lt;&gt;""),1,0)</f>
        <v/>
      </c>
      <c r="O428" s="17">
        <f>IF($N428=1,COUNTIFS($B$2:$B428,$B428,$N$2:$N428,1),"")</f>
        <v/>
      </c>
      <c r="P428" s="17">
        <f>IF($N428=1,$B428&amp;"|"&amp;$O428,"")</f>
        <v/>
      </c>
      <c r="Q428" s="17">
        <f>IF($N428&lt;&gt;1,"",IF($O428=1,N(IFERROR(INDEX('Catálogo'!$F$2:$F$500,MATCH($B428,'Catálogo'!$A$2:$A$500,0)),0)),INDEX($J$1:$J$427,MATCH($B428&amp;"|"&amp;($O428-1),$P$1:$P$427,0))))</f>
        <v/>
      </c>
      <c r="R428" s="17">
        <f>IF($N428&lt;&gt;1,"",IF($O428=1,N(IFERROR(INDEX('Catálogo'!$E$2:$E$500,MATCH($B428,'Catálogo'!$A$2:$A$500,0)),0)),INDEX($K$1:$K$427,MATCH($B428&amp;"|"&amp;($O428-1),$P$1:$P$427,0))))</f>
        <v/>
      </c>
    </row>
    <row r="429" ht="18" customHeight="1">
      <c r="A429" s="18" t="n"/>
      <c r="B429" s="6" t="n"/>
      <c r="C429" s="19">
        <f>IF($B429="","",IFERROR(INDEX('Catálogo'!$B$2:$B$500,MATCH($B429,'Catálogo'!$A$2:$A$500,0)),"Clave no encontrada"))</f>
        <v/>
      </c>
      <c r="D429" s="6" t="n"/>
      <c r="E429" s="8" t="n"/>
      <c r="F429" s="7" t="n"/>
      <c r="G429" s="6" t="n"/>
      <c r="H429" s="10">
        <f>IF($N429&lt;&gt;1,"",IF(AND($I429&gt;0,ISNUMBER($F429)),$F429,$R429))</f>
        <v/>
      </c>
      <c r="I429" s="9">
        <f>IF($N429&lt;&gt;1,"",IF($D429="Salida",-ABS($E429),IF($D429="Entrada",ABS($E429),$E429)))</f>
        <v/>
      </c>
      <c r="J429" s="9">
        <f>IF($N429&lt;&gt;1,"",$Q429+$I429)</f>
        <v/>
      </c>
      <c r="K429" s="10">
        <f>IF($N429&lt;&gt;1,"",IF($I429&gt;0,IF($Q429&gt;0,($Q429*$R429+$I429*$H429)/($Q429+$I429),$H429),$R429))</f>
        <v/>
      </c>
      <c r="L429" s="10">
        <f>IF($N429&lt;&gt;1,"",ROUND($J429*$K429,2))</f>
        <v/>
      </c>
      <c r="N429" s="17">
        <f>IF(AND($B429&lt;&gt;"",ISNUMBER($E429),$D429&lt;&gt;""),1,0)</f>
        <v/>
      </c>
      <c r="O429" s="17">
        <f>IF($N429=1,COUNTIFS($B$2:$B429,$B429,$N$2:$N429,1),"")</f>
        <v/>
      </c>
      <c r="P429" s="17">
        <f>IF($N429=1,$B429&amp;"|"&amp;$O429,"")</f>
        <v/>
      </c>
      <c r="Q429" s="17">
        <f>IF($N429&lt;&gt;1,"",IF($O429=1,N(IFERROR(INDEX('Catálogo'!$F$2:$F$500,MATCH($B429,'Catálogo'!$A$2:$A$500,0)),0)),INDEX($J$1:$J$428,MATCH($B429&amp;"|"&amp;($O429-1),$P$1:$P$428,0))))</f>
        <v/>
      </c>
      <c r="R429" s="17">
        <f>IF($N429&lt;&gt;1,"",IF($O429=1,N(IFERROR(INDEX('Catálogo'!$E$2:$E$500,MATCH($B429,'Catálogo'!$A$2:$A$500,0)),0)),INDEX($K$1:$K$428,MATCH($B429&amp;"|"&amp;($O429-1),$P$1:$P$428,0))))</f>
        <v/>
      </c>
    </row>
    <row r="430" ht="18" customHeight="1">
      <c r="A430" s="18" t="n"/>
      <c r="B430" s="6" t="n"/>
      <c r="C430" s="19">
        <f>IF($B430="","",IFERROR(INDEX('Catálogo'!$B$2:$B$500,MATCH($B430,'Catálogo'!$A$2:$A$500,0)),"Clave no encontrada"))</f>
        <v/>
      </c>
      <c r="D430" s="6" t="n"/>
      <c r="E430" s="8" t="n"/>
      <c r="F430" s="7" t="n"/>
      <c r="G430" s="6" t="n"/>
      <c r="H430" s="10">
        <f>IF($N430&lt;&gt;1,"",IF(AND($I430&gt;0,ISNUMBER($F430)),$F430,$R430))</f>
        <v/>
      </c>
      <c r="I430" s="9">
        <f>IF($N430&lt;&gt;1,"",IF($D430="Salida",-ABS($E430),IF($D430="Entrada",ABS($E430),$E430)))</f>
        <v/>
      </c>
      <c r="J430" s="9">
        <f>IF($N430&lt;&gt;1,"",$Q430+$I430)</f>
        <v/>
      </c>
      <c r="K430" s="10">
        <f>IF($N430&lt;&gt;1,"",IF($I430&gt;0,IF($Q430&gt;0,($Q430*$R430+$I430*$H430)/($Q430+$I430),$H430),$R430))</f>
        <v/>
      </c>
      <c r="L430" s="10">
        <f>IF($N430&lt;&gt;1,"",ROUND($J430*$K430,2))</f>
        <v/>
      </c>
      <c r="N430" s="17">
        <f>IF(AND($B430&lt;&gt;"",ISNUMBER($E430),$D430&lt;&gt;""),1,0)</f>
        <v/>
      </c>
      <c r="O430" s="17">
        <f>IF($N430=1,COUNTIFS($B$2:$B430,$B430,$N$2:$N430,1),"")</f>
        <v/>
      </c>
      <c r="P430" s="17">
        <f>IF($N430=1,$B430&amp;"|"&amp;$O430,"")</f>
        <v/>
      </c>
      <c r="Q430" s="17">
        <f>IF($N430&lt;&gt;1,"",IF($O430=1,N(IFERROR(INDEX('Catálogo'!$F$2:$F$500,MATCH($B430,'Catálogo'!$A$2:$A$500,0)),0)),INDEX($J$1:$J$429,MATCH($B430&amp;"|"&amp;($O430-1),$P$1:$P$429,0))))</f>
        <v/>
      </c>
      <c r="R430" s="17">
        <f>IF($N430&lt;&gt;1,"",IF($O430=1,N(IFERROR(INDEX('Catálogo'!$E$2:$E$500,MATCH($B430,'Catálogo'!$A$2:$A$500,0)),0)),INDEX($K$1:$K$429,MATCH($B430&amp;"|"&amp;($O430-1),$P$1:$P$429,0))))</f>
        <v/>
      </c>
    </row>
    <row r="431" ht="18" customHeight="1">
      <c r="A431" s="18" t="n"/>
      <c r="B431" s="6" t="n"/>
      <c r="C431" s="19">
        <f>IF($B431="","",IFERROR(INDEX('Catálogo'!$B$2:$B$500,MATCH($B431,'Catálogo'!$A$2:$A$500,0)),"Clave no encontrada"))</f>
        <v/>
      </c>
      <c r="D431" s="6" t="n"/>
      <c r="E431" s="8" t="n"/>
      <c r="F431" s="7" t="n"/>
      <c r="G431" s="6" t="n"/>
      <c r="H431" s="10">
        <f>IF($N431&lt;&gt;1,"",IF(AND($I431&gt;0,ISNUMBER($F431)),$F431,$R431))</f>
        <v/>
      </c>
      <c r="I431" s="9">
        <f>IF($N431&lt;&gt;1,"",IF($D431="Salida",-ABS($E431),IF($D431="Entrada",ABS($E431),$E431)))</f>
        <v/>
      </c>
      <c r="J431" s="9">
        <f>IF($N431&lt;&gt;1,"",$Q431+$I431)</f>
        <v/>
      </c>
      <c r="K431" s="10">
        <f>IF($N431&lt;&gt;1,"",IF($I431&gt;0,IF($Q431&gt;0,($Q431*$R431+$I431*$H431)/($Q431+$I431),$H431),$R431))</f>
        <v/>
      </c>
      <c r="L431" s="10">
        <f>IF($N431&lt;&gt;1,"",ROUND($J431*$K431,2))</f>
        <v/>
      </c>
      <c r="N431" s="17">
        <f>IF(AND($B431&lt;&gt;"",ISNUMBER($E431),$D431&lt;&gt;""),1,0)</f>
        <v/>
      </c>
      <c r="O431" s="17">
        <f>IF($N431=1,COUNTIFS($B$2:$B431,$B431,$N$2:$N431,1),"")</f>
        <v/>
      </c>
      <c r="P431" s="17">
        <f>IF($N431=1,$B431&amp;"|"&amp;$O431,"")</f>
        <v/>
      </c>
      <c r="Q431" s="17">
        <f>IF($N431&lt;&gt;1,"",IF($O431=1,N(IFERROR(INDEX('Catálogo'!$F$2:$F$500,MATCH($B431,'Catálogo'!$A$2:$A$500,0)),0)),INDEX($J$1:$J$430,MATCH($B431&amp;"|"&amp;($O431-1),$P$1:$P$430,0))))</f>
        <v/>
      </c>
      <c r="R431" s="17">
        <f>IF($N431&lt;&gt;1,"",IF($O431=1,N(IFERROR(INDEX('Catálogo'!$E$2:$E$500,MATCH($B431,'Catálogo'!$A$2:$A$500,0)),0)),INDEX($K$1:$K$430,MATCH($B431&amp;"|"&amp;($O431-1),$P$1:$P$430,0))))</f>
        <v/>
      </c>
    </row>
    <row r="432" ht="18" customHeight="1">
      <c r="A432" s="18" t="n"/>
      <c r="B432" s="6" t="n"/>
      <c r="C432" s="19">
        <f>IF($B432="","",IFERROR(INDEX('Catálogo'!$B$2:$B$500,MATCH($B432,'Catálogo'!$A$2:$A$500,0)),"Clave no encontrada"))</f>
        <v/>
      </c>
      <c r="D432" s="6" t="n"/>
      <c r="E432" s="8" t="n"/>
      <c r="F432" s="7" t="n"/>
      <c r="G432" s="6" t="n"/>
      <c r="H432" s="10">
        <f>IF($N432&lt;&gt;1,"",IF(AND($I432&gt;0,ISNUMBER($F432)),$F432,$R432))</f>
        <v/>
      </c>
      <c r="I432" s="9">
        <f>IF($N432&lt;&gt;1,"",IF($D432="Salida",-ABS($E432),IF($D432="Entrada",ABS($E432),$E432)))</f>
        <v/>
      </c>
      <c r="J432" s="9">
        <f>IF($N432&lt;&gt;1,"",$Q432+$I432)</f>
        <v/>
      </c>
      <c r="K432" s="10">
        <f>IF($N432&lt;&gt;1,"",IF($I432&gt;0,IF($Q432&gt;0,($Q432*$R432+$I432*$H432)/($Q432+$I432),$H432),$R432))</f>
        <v/>
      </c>
      <c r="L432" s="10">
        <f>IF($N432&lt;&gt;1,"",ROUND($J432*$K432,2))</f>
        <v/>
      </c>
      <c r="N432" s="17">
        <f>IF(AND($B432&lt;&gt;"",ISNUMBER($E432),$D432&lt;&gt;""),1,0)</f>
        <v/>
      </c>
      <c r="O432" s="17">
        <f>IF($N432=1,COUNTIFS($B$2:$B432,$B432,$N$2:$N432,1),"")</f>
        <v/>
      </c>
      <c r="P432" s="17">
        <f>IF($N432=1,$B432&amp;"|"&amp;$O432,"")</f>
        <v/>
      </c>
      <c r="Q432" s="17">
        <f>IF($N432&lt;&gt;1,"",IF($O432=1,N(IFERROR(INDEX('Catálogo'!$F$2:$F$500,MATCH($B432,'Catálogo'!$A$2:$A$500,0)),0)),INDEX($J$1:$J$431,MATCH($B432&amp;"|"&amp;($O432-1),$P$1:$P$431,0))))</f>
        <v/>
      </c>
      <c r="R432" s="17">
        <f>IF($N432&lt;&gt;1,"",IF($O432=1,N(IFERROR(INDEX('Catálogo'!$E$2:$E$500,MATCH($B432,'Catálogo'!$A$2:$A$500,0)),0)),INDEX($K$1:$K$431,MATCH($B432&amp;"|"&amp;($O432-1),$P$1:$P$431,0))))</f>
        <v/>
      </c>
    </row>
    <row r="433" ht="18" customHeight="1">
      <c r="A433" s="18" t="n"/>
      <c r="B433" s="6" t="n"/>
      <c r="C433" s="19">
        <f>IF($B433="","",IFERROR(INDEX('Catálogo'!$B$2:$B$500,MATCH($B433,'Catálogo'!$A$2:$A$500,0)),"Clave no encontrada"))</f>
        <v/>
      </c>
      <c r="D433" s="6" t="n"/>
      <c r="E433" s="8" t="n"/>
      <c r="F433" s="7" t="n"/>
      <c r="G433" s="6" t="n"/>
      <c r="H433" s="10">
        <f>IF($N433&lt;&gt;1,"",IF(AND($I433&gt;0,ISNUMBER($F433)),$F433,$R433))</f>
        <v/>
      </c>
      <c r="I433" s="9">
        <f>IF($N433&lt;&gt;1,"",IF($D433="Salida",-ABS($E433),IF($D433="Entrada",ABS($E433),$E433)))</f>
        <v/>
      </c>
      <c r="J433" s="9">
        <f>IF($N433&lt;&gt;1,"",$Q433+$I433)</f>
        <v/>
      </c>
      <c r="K433" s="10">
        <f>IF($N433&lt;&gt;1,"",IF($I433&gt;0,IF($Q433&gt;0,($Q433*$R433+$I433*$H433)/($Q433+$I433),$H433),$R433))</f>
        <v/>
      </c>
      <c r="L433" s="10">
        <f>IF($N433&lt;&gt;1,"",ROUND($J433*$K433,2))</f>
        <v/>
      </c>
      <c r="N433" s="17">
        <f>IF(AND($B433&lt;&gt;"",ISNUMBER($E433),$D433&lt;&gt;""),1,0)</f>
        <v/>
      </c>
      <c r="O433" s="17">
        <f>IF($N433=1,COUNTIFS($B$2:$B433,$B433,$N$2:$N433,1),"")</f>
        <v/>
      </c>
      <c r="P433" s="17">
        <f>IF($N433=1,$B433&amp;"|"&amp;$O433,"")</f>
        <v/>
      </c>
      <c r="Q433" s="17">
        <f>IF($N433&lt;&gt;1,"",IF($O433=1,N(IFERROR(INDEX('Catálogo'!$F$2:$F$500,MATCH($B433,'Catálogo'!$A$2:$A$500,0)),0)),INDEX($J$1:$J$432,MATCH($B433&amp;"|"&amp;($O433-1),$P$1:$P$432,0))))</f>
        <v/>
      </c>
      <c r="R433" s="17">
        <f>IF($N433&lt;&gt;1,"",IF($O433=1,N(IFERROR(INDEX('Catálogo'!$E$2:$E$500,MATCH($B433,'Catálogo'!$A$2:$A$500,0)),0)),INDEX($K$1:$K$432,MATCH($B433&amp;"|"&amp;($O433-1),$P$1:$P$432,0))))</f>
        <v/>
      </c>
    </row>
    <row r="434" ht="18" customHeight="1">
      <c r="A434" s="18" t="n"/>
      <c r="B434" s="6" t="n"/>
      <c r="C434" s="19">
        <f>IF($B434="","",IFERROR(INDEX('Catálogo'!$B$2:$B$500,MATCH($B434,'Catálogo'!$A$2:$A$500,0)),"Clave no encontrada"))</f>
        <v/>
      </c>
      <c r="D434" s="6" t="n"/>
      <c r="E434" s="8" t="n"/>
      <c r="F434" s="7" t="n"/>
      <c r="G434" s="6" t="n"/>
      <c r="H434" s="10">
        <f>IF($N434&lt;&gt;1,"",IF(AND($I434&gt;0,ISNUMBER($F434)),$F434,$R434))</f>
        <v/>
      </c>
      <c r="I434" s="9">
        <f>IF($N434&lt;&gt;1,"",IF($D434="Salida",-ABS($E434),IF($D434="Entrada",ABS($E434),$E434)))</f>
        <v/>
      </c>
      <c r="J434" s="9">
        <f>IF($N434&lt;&gt;1,"",$Q434+$I434)</f>
        <v/>
      </c>
      <c r="K434" s="10">
        <f>IF($N434&lt;&gt;1,"",IF($I434&gt;0,IF($Q434&gt;0,($Q434*$R434+$I434*$H434)/($Q434+$I434),$H434),$R434))</f>
        <v/>
      </c>
      <c r="L434" s="10">
        <f>IF($N434&lt;&gt;1,"",ROUND($J434*$K434,2))</f>
        <v/>
      </c>
      <c r="N434" s="17">
        <f>IF(AND($B434&lt;&gt;"",ISNUMBER($E434),$D434&lt;&gt;""),1,0)</f>
        <v/>
      </c>
      <c r="O434" s="17">
        <f>IF($N434=1,COUNTIFS($B$2:$B434,$B434,$N$2:$N434,1),"")</f>
        <v/>
      </c>
      <c r="P434" s="17">
        <f>IF($N434=1,$B434&amp;"|"&amp;$O434,"")</f>
        <v/>
      </c>
      <c r="Q434" s="17">
        <f>IF($N434&lt;&gt;1,"",IF($O434=1,N(IFERROR(INDEX('Catálogo'!$F$2:$F$500,MATCH($B434,'Catálogo'!$A$2:$A$500,0)),0)),INDEX($J$1:$J$433,MATCH($B434&amp;"|"&amp;($O434-1),$P$1:$P$433,0))))</f>
        <v/>
      </c>
      <c r="R434" s="17">
        <f>IF($N434&lt;&gt;1,"",IF($O434=1,N(IFERROR(INDEX('Catálogo'!$E$2:$E$500,MATCH($B434,'Catálogo'!$A$2:$A$500,0)),0)),INDEX($K$1:$K$433,MATCH($B434&amp;"|"&amp;($O434-1),$P$1:$P$433,0))))</f>
        <v/>
      </c>
    </row>
    <row r="435" ht="18" customHeight="1">
      <c r="A435" s="18" t="n"/>
      <c r="B435" s="6" t="n"/>
      <c r="C435" s="19">
        <f>IF($B435="","",IFERROR(INDEX('Catálogo'!$B$2:$B$500,MATCH($B435,'Catálogo'!$A$2:$A$500,0)),"Clave no encontrada"))</f>
        <v/>
      </c>
      <c r="D435" s="6" t="n"/>
      <c r="E435" s="8" t="n"/>
      <c r="F435" s="7" t="n"/>
      <c r="G435" s="6" t="n"/>
      <c r="H435" s="10">
        <f>IF($N435&lt;&gt;1,"",IF(AND($I435&gt;0,ISNUMBER($F435)),$F435,$R435))</f>
        <v/>
      </c>
      <c r="I435" s="9">
        <f>IF($N435&lt;&gt;1,"",IF($D435="Salida",-ABS($E435),IF($D435="Entrada",ABS($E435),$E435)))</f>
        <v/>
      </c>
      <c r="J435" s="9">
        <f>IF($N435&lt;&gt;1,"",$Q435+$I435)</f>
        <v/>
      </c>
      <c r="K435" s="10">
        <f>IF($N435&lt;&gt;1,"",IF($I435&gt;0,IF($Q435&gt;0,($Q435*$R435+$I435*$H435)/($Q435+$I435),$H435),$R435))</f>
        <v/>
      </c>
      <c r="L435" s="10">
        <f>IF($N435&lt;&gt;1,"",ROUND($J435*$K435,2))</f>
        <v/>
      </c>
      <c r="N435" s="17">
        <f>IF(AND($B435&lt;&gt;"",ISNUMBER($E435),$D435&lt;&gt;""),1,0)</f>
        <v/>
      </c>
      <c r="O435" s="17">
        <f>IF($N435=1,COUNTIFS($B$2:$B435,$B435,$N$2:$N435,1),"")</f>
        <v/>
      </c>
      <c r="P435" s="17">
        <f>IF($N435=1,$B435&amp;"|"&amp;$O435,"")</f>
        <v/>
      </c>
      <c r="Q435" s="17">
        <f>IF($N435&lt;&gt;1,"",IF($O435=1,N(IFERROR(INDEX('Catálogo'!$F$2:$F$500,MATCH($B435,'Catálogo'!$A$2:$A$500,0)),0)),INDEX($J$1:$J$434,MATCH($B435&amp;"|"&amp;($O435-1),$P$1:$P$434,0))))</f>
        <v/>
      </c>
      <c r="R435" s="17">
        <f>IF($N435&lt;&gt;1,"",IF($O435=1,N(IFERROR(INDEX('Catálogo'!$E$2:$E$500,MATCH($B435,'Catálogo'!$A$2:$A$500,0)),0)),INDEX($K$1:$K$434,MATCH($B435&amp;"|"&amp;($O435-1),$P$1:$P$434,0))))</f>
        <v/>
      </c>
    </row>
    <row r="436" ht="18" customHeight="1">
      <c r="A436" s="18" t="n"/>
      <c r="B436" s="6" t="n"/>
      <c r="C436" s="19">
        <f>IF($B436="","",IFERROR(INDEX('Catálogo'!$B$2:$B$500,MATCH($B436,'Catálogo'!$A$2:$A$500,0)),"Clave no encontrada"))</f>
        <v/>
      </c>
      <c r="D436" s="6" t="n"/>
      <c r="E436" s="8" t="n"/>
      <c r="F436" s="7" t="n"/>
      <c r="G436" s="6" t="n"/>
      <c r="H436" s="10">
        <f>IF($N436&lt;&gt;1,"",IF(AND($I436&gt;0,ISNUMBER($F436)),$F436,$R436))</f>
        <v/>
      </c>
      <c r="I436" s="9">
        <f>IF($N436&lt;&gt;1,"",IF($D436="Salida",-ABS($E436),IF($D436="Entrada",ABS($E436),$E436)))</f>
        <v/>
      </c>
      <c r="J436" s="9">
        <f>IF($N436&lt;&gt;1,"",$Q436+$I436)</f>
        <v/>
      </c>
      <c r="K436" s="10">
        <f>IF($N436&lt;&gt;1,"",IF($I436&gt;0,IF($Q436&gt;0,($Q436*$R436+$I436*$H436)/($Q436+$I436),$H436),$R436))</f>
        <v/>
      </c>
      <c r="L436" s="10">
        <f>IF($N436&lt;&gt;1,"",ROUND($J436*$K436,2))</f>
        <v/>
      </c>
      <c r="N436" s="17">
        <f>IF(AND($B436&lt;&gt;"",ISNUMBER($E436),$D436&lt;&gt;""),1,0)</f>
        <v/>
      </c>
      <c r="O436" s="17">
        <f>IF($N436=1,COUNTIFS($B$2:$B436,$B436,$N$2:$N436,1),"")</f>
        <v/>
      </c>
      <c r="P436" s="17">
        <f>IF($N436=1,$B436&amp;"|"&amp;$O436,"")</f>
        <v/>
      </c>
      <c r="Q436" s="17">
        <f>IF($N436&lt;&gt;1,"",IF($O436=1,N(IFERROR(INDEX('Catálogo'!$F$2:$F$500,MATCH($B436,'Catálogo'!$A$2:$A$500,0)),0)),INDEX($J$1:$J$435,MATCH($B436&amp;"|"&amp;($O436-1),$P$1:$P$435,0))))</f>
        <v/>
      </c>
      <c r="R436" s="17">
        <f>IF($N436&lt;&gt;1,"",IF($O436=1,N(IFERROR(INDEX('Catálogo'!$E$2:$E$500,MATCH($B436,'Catálogo'!$A$2:$A$500,0)),0)),INDEX($K$1:$K$435,MATCH($B436&amp;"|"&amp;($O436-1),$P$1:$P$435,0))))</f>
        <v/>
      </c>
    </row>
    <row r="437" ht="18" customHeight="1">
      <c r="A437" s="18" t="n"/>
      <c r="B437" s="6" t="n"/>
      <c r="C437" s="19">
        <f>IF($B437="","",IFERROR(INDEX('Catálogo'!$B$2:$B$500,MATCH($B437,'Catálogo'!$A$2:$A$500,0)),"Clave no encontrada"))</f>
        <v/>
      </c>
      <c r="D437" s="6" t="n"/>
      <c r="E437" s="8" t="n"/>
      <c r="F437" s="7" t="n"/>
      <c r="G437" s="6" t="n"/>
      <c r="H437" s="10">
        <f>IF($N437&lt;&gt;1,"",IF(AND($I437&gt;0,ISNUMBER($F437)),$F437,$R437))</f>
        <v/>
      </c>
      <c r="I437" s="9">
        <f>IF($N437&lt;&gt;1,"",IF($D437="Salida",-ABS($E437),IF($D437="Entrada",ABS($E437),$E437)))</f>
        <v/>
      </c>
      <c r="J437" s="9">
        <f>IF($N437&lt;&gt;1,"",$Q437+$I437)</f>
        <v/>
      </c>
      <c r="K437" s="10">
        <f>IF($N437&lt;&gt;1,"",IF($I437&gt;0,IF($Q437&gt;0,($Q437*$R437+$I437*$H437)/($Q437+$I437),$H437),$R437))</f>
        <v/>
      </c>
      <c r="L437" s="10">
        <f>IF($N437&lt;&gt;1,"",ROUND($J437*$K437,2))</f>
        <v/>
      </c>
      <c r="N437" s="17">
        <f>IF(AND($B437&lt;&gt;"",ISNUMBER($E437),$D437&lt;&gt;""),1,0)</f>
        <v/>
      </c>
      <c r="O437" s="17">
        <f>IF($N437=1,COUNTIFS($B$2:$B437,$B437,$N$2:$N437,1),"")</f>
        <v/>
      </c>
      <c r="P437" s="17">
        <f>IF($N437=1,$B437&amp;"|"&amp;$O437,"")</f>
        <v/>
      </c>
      <c r="Q437" s="17">
        <f>IF($N437&lt;&gt;1,"",IF($O437=1,N(IFERROR(INDEX('Catálogo'!$F$2:$F$500,MATCH($B437,'Catálogo'!$A$2:$A$500,0)),0)),INDEX($J$1:$J$436,MATCH($B437&amp;"|"&amp;($O437-1),$P$1:$P$436,0))))</f>
        <v/>
      </c>
      <c r="R437" s="17">
        <f>IF($N437&lt;&gt;1,"",IF($O437=1,N(IFERROR(INDEX('Catálogo'!$E$2:$E$500,MATCH($B437,'Catálogo'!$A$2:$A$500,0)),0)),INDEX($K$1:$K$436,MATCH($B437&amp;"|"&amp;($O437-1),$P$1:$P$436,0))))</f>
        <v/>
      </c>
    </row>
    <row r="438" ht="18" customHeight="1">
      <c r="A438" s="18" t="n"/>
      <c r="B438" s="6" t="n"/>
      <c r="C438" s="19">
        <f>IF($B438="","",IFERROR(INDEX('Catálogo'!$B$2:$B$500,MATCH($B438,'Catálogo'!$A$2:$A$500,0)),"Clave no encontrada"))</f>
        <v/>
      </c>
      <c r="D438" s="6" t="n"/>
      <c r="E438" s="8" t="n"/>
      <c r="F438" s="7" t="n"/>
      <c r="G438" s="6" t="n"/>
      <c r="H438" s="10">
        <f>IF($N438&lt;&gt;1,"",IF(AND($I438&gt;0,ISNUMBER($F438)),$F438,$R438))</f>
        <v/>
      </c>
      <c r="I438" s="9">
        <f>IF($N438&lt;&gt;1,"",IF($D438="Salida",-ABS($E438),IF($D438="Entrada",ABS($E438),$E438)))</f>
        <v/>
      </c>
      <c r="J438" s="9">
        <f>IF($N438&lt;&gt;1,"",$Q438+$I438)</f>
        <v/>
      </c>
      <c r="K438" s="10">
        <f>IF($N438&lt;&gt;1,"",IF($I438&gt;0,IF($Q438&gt;0,($Q438*$R438+$I438*$H438)/($Q438+$I438),$H438),$R438))</f>
        <v/>
      </c>
      <c r="L438" s="10">
        <f>IF($N438&lt;&gt;1,"",ROUND($J438*$K438,2))</f>
        <v/>
      </c>
      <c r="N438" s="17">
        <f>IF(AND($B438&lt;&gt;"",ISNUMBER($E438),$D438&lt;&gt;""),1,0)</f>
        <v/>
      </c>
      <c r="O438" s="17">
        <f>IF($N438=1,COUNTIFS($B$2:$B438,$B438,$N$2:$N438,1),"")</f>
        <v/>
      </c>
      <c r="P438" s="17">
        <f>IF($N438=1,$B438&amp;"|"&amp;$O438,"")</f>
        <v/>
      </c>
      <c r="Q438" s="17">
        <f>IF($N438&lt;&gt;1,"",IF($O438=1,N(IFERROR(INDEX('Catálogo'!$F$2:$F$500,MATCH($B438,'Catálogo'!$A$2:$A$500,0)),0)),INDEX($J$1:$J$437,MATCH($B438&amp;"|"&amp;($O438-1),$P$1:$P$437,0))))</f>
        <v/>
      </c>
      <c r="R438" s="17">
        <f>IF($N438&lt;&gt;1,"",IF($O438=1,N(IFERROR(INDEX('Catálogo'!$E$2:$E$500,MATCH($B438,'Catálogo'!$A$2:$A$500,0)),0)),INDEX($K$1:$K$437,MATCH($B438&amp;"|"&amp;($O438-1),$P$1:$P$437,0))))</f>
        <v/>
      </c>
    </row>
    <row r="439" ht="18" customHeight="1">
      <c r="A439" s="18" t="n"/>
      <c r="B439" s="6" t="n"/>
      <c r="C439" s="19">
        <f>IF($B439="","",IFERROR(INDEX('Catálogo'!$B$2:$B$500,MATCH($B439,'Catálogo'!$A$2:$A$500,0)),"Clave no encontrada"))</f>
        <v/>
      </c>
      <c r="D439" s="6" t="n"/>
      <c r="E439" s="8" t="n"/>
      <c r="F439" s="7" t="n"/>
      <c r="G439" s="6" t="n"/>
      <c r="H439" s="10">
        <f>IF($N439&lt;&gt;1,"",IF(AND($I439&gt;0,ISNUMBER($F439)),$F439,$R439))</f>
        <v/>
      </c>
      <c r="I439" s="9">
        <f>IF($N439&lt;&gt;1,"",IF($D439="Salida",-ABS($E439),IF($D439="Entrada",ABS($E439),$E439)))</f>
        <v/>
      </c>
      <c r="J439" s="9">
        <f>IF($N439&lt;&gt;1,"",$Q439+$I439)</f>
        <v/>
      </c>
      <c r="K439" s="10">
        <f>IF($N439&lt;&gt;1,"",IF($I439&gt;0,IF($Q439&gt;0,($Q439*$R439+$I439*$H439)/($Q439+$I439),$H439),$R439))</f>
        <v/>
      </c>
      <c r="L439" s="10">
        <f>IF($N439&lt;&gt;1,"",ROUND($J439*$K439,2))</f>
        <v/>
      </c>
      <c r="N439" s="17">
        <f>IF(AND($B439&lt;&gt;"",ISNUMBER($E439),$D439&lt;&gt;""),1,0)</f>
        <v/>
      </c>
      <c r="O439" s="17">
        <f>IF($N439=1,COUNTIFS($B$2:$B439,$B439,$N$2:$N439,1),"")</f>
        <v/>
      </c>
      <c r="P439" s="17">
        <f>IF($N439=1,$B439&amp;"|"&amp;$O439,"")</f>
        <v/>
      </c>
      <c r="Q439" s="17">
        <f>IF($N439&lt;&gt;1,"",IF($O439=1,N(IFERROR(INDEX('Catálogo'!$F$2:$F$500,MATCH($B439,'Catálogo'!$A$2:$A$500,0)),0)),INDEX($J$1:$J$438,MATCH($B439&amp;"|"&amp;($O439-1),$P$1:$P$438,0))))</f>
        <v/>
      </c>
      <c r="R439" s="17">
        <f>IF($N439&lt;&gt;1,"",IF($O439=1,N(IFERROR(INDEX('Catálogo'!$E$2:$E$500,MATCH($B439,'Catálogo'!$A$2:$A$500,0)),0)),INDEX($K$1:$K$438,MATCH($B439&amp;"|"&amp;($O439-1),$P$1:$P$438,0))))</f>
        <v/>
      </c>
    </row>
    <row r="440" ht="18" customHeight="1">
      <c r="A440" s="18" t="n"/>
      <c r="B440" s="6" t="n"/>
      <c r="C440" s="19">
        <f>IF($B440="","",IFERROR(INDEX('Catálogo'!$B$2:$B$500,MATCH($B440,'Catálogo'!$A$2:$A$500,0)),"Clave no encontrada"))</f>
        <v/>
      </c>
      <c r="D440" s="6" t="n"/>
      <c r="E440" s="8" t="n"/>
      <c r="F440" s="7" t="n"/>
      <c r="G440" s="6" t="n"/>
      <c r="H440" s="10">
        <f>IF($N440&lt;&gt;1,"",IF(AND($I440&gt;0,ISNUMBER($F440)),$F440,$R440))</f>
        <v/>
      </c>
      <c r="I440" s="9">
        <f>IF($N440&lt;&gt;1,"",IF($D440="Salida",-ABS($E440),IF($D440="Entrada",ABS($E440),$E440)))</f>
        <v/>
      </c>
      <c r="J440" s="9">
        <f>IF($N440&lt;&gt;1,"",$Q440+$I440)</f>
        <v/>
      </c>
      <c r="K440" s="10">
        <f>IF($N440&lt;&gt;1,"",IF($I440&gt;0,IF($Q440&gt;0,($Q440*$R440+$I440*$H440)/($Q440+$I440),$H440),$R440))</f>
        <v/>
      </c>
      <c r="L440" s="10">
        <f>IF($N440&lt;&gt;1,"",ROUND($J440*$K440,2))</f>
        <v/>
      </c>
      <c r="N440" s="17">
        <f>IF(AND($B440&lt;&gt;"",ISNUMBER($E440),$D440&lt;&gt;""),1,0)</f>
        <v/>
      </c>
      <c r="O440" s="17">
        <f>IF($N440=1,COUNTIFS($B$2:$B440,$B440,$N$2:$N440,1),"")</f>
        <v/>
      </c>
      <c r="P440" s="17">
        <f>IF($N440=1,$B440&amp;"|"&amp;$O440,"")</f>
        <v/>
      </c>
      <c r="Q440" s="17">
        <f>IF($N440&lt;&gt;1,"",IF($O440=1,N(IFERROR(INDEX('Catálogo'!$F$2:$F$500,MATCH($B440,'Catálogo'!$A$2:$A$500,0)),0)),INDEX($J$1:$J$439,MATCH($B440&amp;"|"&amp;($O440-1),$P$1:$P$439,0))))</f>
        <v/>
      </c>
      <c r="R440" s="17">
        <f>IF($N440&lt;&gt;1,"",IF($O440=1,N(IFERROR(INDEX('Catálogo'!$E$2:$E$500,MATCH($B440,'Catálogo'!$A$2:$A$500,0)),0)),INDEX($K$1:$K$439,MATCH($B440&amp;"|"&amp;($O440-1),$P$1:$P$439,0))))</f>
        <v/>
      </c>
    </row>
    <row r="441" ht="18" customHeight="1">
      <c r="A441" s="18" t="n"/>
      <c r="B441" s="6" t="n"/>
      <c r="C441" s="19">
        <f>IF($B441="","",IFERROR(INDEX('Catálogo'!$B$2:$B$500,MATCH($B441,'Catálogo'!$A$2:$A$500,0)),"Clave no encontrada"))</f>
        <v/>
      </c>
      <c r="D441" s="6" t="n"/>
      <c r="E441" s="8" t="n"/>
      <c r="F441" s="7" t="n"/>
      <c r="G441" s="6" t="n"/>
      <c r="H441" s="10">
        <f>IF($N441&lt;&gt;1,"",IF(AND($I441&gt;0,ISNUMBER($F441)),$F441,$R441))</f>
        <v/>
      </c>
      <c r="I441" s="9">
        <f>IF($N441&lt;&gt;1,"",IF($D441="Salida",-ABS($E441),IF($D441="Entrada",ABS($E441),$E441)))</f>
        <v/>
      </c>
      <c r="J441" s="9">
        <f>IF($N441&lt;&gt;1,"",$Q441+$I441)</f>
        <v/>
      </c>
      <c r="K441" s="10">
        <f>IF($N441&lt;&gt;1,"",IF($I441&gt;0,IF($Q441&gt;0,($Q441*$R441+$I441*$H441)/($Q441+$I441),$H441),$R441))</f>
        <v/>
      </c>
      <c r="L441" s="10">
        <f>IF($N441&lt;&gt;1,"",ROUND($J441*$K441,2))</f>
        <v/>
      </c>
      <c r="N441" s="17">
        <f>IF(AND($B441&lt;&gt;"",ISNUMBER($E441),$D441&lt;&gt;""),1,0)</f>
        <v/>
      </c>
      <c r="O441" s="17">
        <f>IF($N441=1,COUNTIFS($B$2:$B441,$B441,$N$2:$N441,1),"")</f>
        <v/>
      </c>
      <c r="P441" s="17">
        <f>IF($N441=1,$B441&amp;"|"&amp;$O441,"")</f>
        <v/>
      </c>
      <c r="Q441" s="17">
        <f>IF($N441&lt;&gt;1,"",IF($O441=1,N(IFERROR(INDEX('Catálogo'!$F$2:$F$500,MATCH($B441,'Catálogo'!$A$2:$A$500,0)),0)),INDEX($J$1:$J$440,MATCH($B441&amp;"|"&amp;($O441-1),$P$1:$P$440,0))))</f>
        <v/>
      </c>
      <c r="R441" s="17">
        <f>IF($N441&lt;&gt;1,"",IF($O441=1,N(IFERROR(INDEX('Catálogo'!$E$2:$E$500,MATCH($B441,'Catálogo'!$A$2:$A$500,0)),0)),INDEX($K$1:$K$440,MATCH($B441&amp;"|"&amp;($O441-1),$P$1:$P$440,0))))</f>
        <v/>
      </c>
    </row>
    <row r="442" ht="18" customHeight="1">
      <c r="A442" s="18" t="n"/>
      <c r="B442" s="6" t="n"/>
      <c r="C442" s="19">
        <f>IF($B442="","",IFERROR(INDEX('Catálogo'!$B$2:$B$500,MATCH($B442,'Catálogo'!$A$2:$A$500,0)),"Clave no encontrada"))</f>
        <v/>
      </c>
      <c r="D442" s="6" t="n"/>
      <c r="E442" s="8" t="n"/>
      <c r="F442" s="7" t="n"/>
      <c r="G442" s="6" t="n"/>
      <c r="H442" s="10">
        <f>IF($N442&lt;&gt;1,"",IF(AND($I442&gt;0,ISNUMBER($F442)),$F442,$R442))</f>
        <v/>
      </c>
      <c r="I442" s="9">
        <f>IF($N442&lt;&gt;1,"",IF($D442="Salida",-ABS($E442),IF($D442="Entrada",ABS($E442),$E442)))</f>
        <v/>
      </c>
      <c r="J442" s="9">
        <f>IF($N442&lt;&gt;1,"",$Q442+$I442)</f>
        <v/>
      </c>
      <c r="K442" s="10">
        <f>IF($N442&lt;&gt;1,"",IF($I442&gt;0,IF($Q442&gt;0,($Q442*$R442+$I442*$H442)/($Q442+$I442),$H442),$R442))</f>
        <v/>
      </c>
      <c r="L442" s="10">
        <f>IF($N442&lt;&gt;1,"",ROUND($J442*$K442,2))</f>
        <v/>
      </c>
      <c r="N442" s="17">
        <f>IF(AND($B442&lt;&gt;"",ISNUMBER($E442),$D442&lt;&gt;""),1,0)</f>
        <v/>
      </c>
      <c r="O442" s="17">
        <f>IF($N442=1,COUNTIFS($B$2:$B442,$B442,$N$2:$N442,1),"")</f>
        <v/>
      </c>
      <c r="P442" s="17">
        <f>IF($N442=1,$B442&amp;"|"&amp;$O442,"")</f>
        <v/>
      </c>
      <c r="Q442" s="17">
        <f>IF($N442&lt;&gt;1,"",IF($O442=1,N(IFERROR(INDEX('Catálogo'!$F$2:$F$500,MATCH($B442,'Catálogo'!$A$2:$A$500,0)),0)),INDEX($J$1:$J$441,MATCH($B442&amp;"|"&amp;($O442-1),$P$1:$P$441,0))))</f>
        <v/>
      </c>
      <c r="R442" s="17">
        <f>IF($N442&lt;&gt;1,"",IF($O442=1,N(IFERROR(INDEX('Catálogo'!$E$2:$E$500,MATCH($B442,'Catálogo'!$A$2:$A$500,0)),0)),INDEX($K$1:$K$441,MATCH($B442&amp;"|"&amp;($O442-1),$P$1:$P$441,0))))</f>
        <v/>
      </c>
    </row>
    <row r="443" ht="18" customHeight="1">
      <c r="A443" s="18" t="n"/>
      <c r="B443" s="6" t="n"/>
      <c r="C443" s="19">
        <f>IF($B443="","",IFERROR(INDEX('Catálogo'!$B$2:$B$500,MATCH($B443,'Catálogo'!$A$2:$A$500,0)),"Clave no encontrada"))</f>
        <v/>
      </c>
      <c r="D443" s="6" t="n"/>
      <c r="E443" s="8" t="n"/>
      <c r="F443" s="7" t="n"/>
      <c r="G443" s="6" t="n"/>
      <c r="H443" s="10">
        <f>IF($N443&lt;&gt;1,"",IF(AND($I443&gt;0,ISNUMBER($F443)),$F443,$R443))</f>
        <v/>
      </c>
      <c r="I443" s="9">
        <f>IF($N443&lt;&gt;1,"",IF($D443="Salida",-ABS($E443),IF($D443="Entrada",ABS($E443),$E443)))</f>
        <v/>
      </c>
      <c r="J443" s="9">
        <f>IF($N443&lt;&gt;1,"",$Q443+$I443)</f>
        <v/>
      </c>
      <c r="K443" s="10">
        <f>IF($N443&lt;&gt;1,"",IF($I443&gt;0,IF($Q443&gt;0,($Q443*$R443+$I443*$H443)/($Q443+$I443),$H443),$R443))</f>
        <v/>
      </c>
      <c r="L443" s="10">
        <f>IF($N443&lt;&gt;1,"",ROUND($J443*$K443,2))</f>
        <v/>
      </c>
      <c r="N443" s="17">
        <f>IF(AND($B443&lt;&gt;"",ISNUMBER($E443),$D443&lt;&gt;""),1,0)</f>
        <v/>
      </c>
      <c r="O443" s="17">
        <f>IF($N443=1,COUNTIFS($B$2:$B443,$B443,$N$2:$N443,1),"")</f>
        <v/>
      </c>
      <c r="P443" s="17">
        <f>IF($N443=1,$B443&amp;"|"&amp;$O443,"")</f>
        <v/>
      </c>
      <c r="Q443" s="17">
        <f>IF($N443&lt;&gt;1,"",IF($O443=1,N(IFERROR(INDEX('Catálogo'!$F$2:$F$500,MATCH($B443,'Catálogo'!$A$2:$A$500,0)),0)),INDEX($J$1:$J$442,MATCH($B443&amp;"|"&amp;($O443-1),$P$1:$P$442,0))))</f>
        <v/>
      </c>
      <c r="R443" s="17">
        <f>IF($N443&lt;&gt;1,"",IF($O443=1,N(IFERROR(INDEX('Catálogo'!$E$2:$E$500,MATCH($B443,'Catálogo'!$A$2:$A$500,0)),0)),INDEX($K$1:$K$442,MATCH($B443&amp;"|"&amp;($O443-1),$P$1:$P$442,0))))</f>
        <v/>
      </c>
    </row>
    <row r="444" ht="18" customHeight="1">
      <c r="A444" s="18" t="n"/>
      <c r="B444" s="6" t="n"/>
      <c r="C444" s="19">
        <f>IF($B444="","",IFERROR(INDEX('Catálogo'!$B$2:$B$500,MATCH($B444,'Catálogo'!$A$2:$A$500,0)),"Clave no encontrada"))</f>
        <v/>
      </c>
      <c r="D444" s="6" t="n"/>
      <c r="E444" s="8" t="n"/>
      <c r="F444" s="7" t="n"/>
      <c r="G444" s="6" t="n"/>
      <c r="H444" s="10">
        <f>IF($N444&lt;&gt;1,"",IF(AND($I444&gt;0,ISNUMBER($F444)),$F444,$R444))</f>
        <v/>
      </c>
      <c r="I444" s="9">
        <f>IF($N444&lt;&gt;1,"",IF($D444="Salida",-ABS($E444),IF($D444="Entrada",ABS($E444),$E444)))</f>
        <v/>
      </c>
      <c r="J444" s="9">
        <f>IF($N444&lt;&gt;1,"",$Q444+$I444)</f>
        <v/>
      </c>
      <c r="K444" s="10">
        <f>IF($N444&lt;&gt;1,"",IF($I444&gt;0,IF($Q444&gt;0,($Q444*$R444+$I444*$H444)/($Q444+$I444),$H444),$R444))</f>
        <v/>
      </c>
      <c r="L444" s="10">
        <f>IF($N444&lt;&gt;1,"",ROUND($J444*$K444,2))</f>
        <v/>
      </c>
      <c r="N444" s="17">
        <f>IF(AND($B444&lt;&gt;"",ISNUMBER($E444),$D444&lt;&gt;""),1,0)</f>
        <v/>
      </c>
      <c r="O444" s="17">
        <f>IF($N444=1,COUNTIFS($B$2:$B444,$B444,$N$2:$N444,1),"")</f>
        <v/>
      </c>
      <c r="P444" s="17">
        <f>IF($N444=1,$B444&amp;"|"&amp;$O444,"")</f>
        <v/>
      </c>
      <c r="Q444" s="17">
        <f>IF($N444&lt;&gt;1,"",IF($O444=1,N(IFERROR(INDEX('Catálogo'!$F$2:$F$500,MATCH($B444,'Catálogo'!$A$2:$A$500,0)),0)),INDEX($J$1:$J$443,MATCH($B444&amp;"|"&amp;($O444-1),$P$1:$P$443,0))))</f>
        <v/>
      </c>
      <c r="R444" s="17">
        <f>IF($N444&lt;&gt;1,"",IF($O444=1,N(IFERROR(INDEX('Catálogo'!$E$2:$E$500,MATCH($B444,'Catálogo'!$A$2:$A$500,0)),0)),INDEX($K$1:$K$443,MATCH($B444&amp;"|"&amp;($O444-1),$P$1:$P$443,0))))</f>
        <v/>
      </c>
    </row>
    <row r="445" ht="18" customHeight="1">
      <c r="A445" s="18" t="n"/>
      <c r="B445" s="6" t="n"/>
      <c r="C445" s="19">
        <f>IF($B445="","",IFERROR(INDEX('Catálogo'!$B$2:$B$500,MATCH($B445,'Catálogo'!$A$2:$A$500,0)),"Clave no encontrada"))</f>
        <v/>
      </c>
      <c r="D445" s="6" t="n"/>
      <c r="E445" s="8" t="n"/>
      <c r="F445" s="7" t="n"/>
      <c r="G445" s="6" t="n"/>
      <c r="H445" s="10">
        <f>IF($N445&lt;&gt;1,"",IF(AND($I445&gt;0,ISNUMBER($F445)),$F445,$R445))</f>
        <v/>
      </c>
      <c r="I445" s="9">
        <f>IF($N445&lt;&gt;1,"",IF($D445="Salida",-ABS($E445),IF($D445="Entrada",ABS($E445),$E445)))</f>
        <v/>
      </c>
      <c r="J445" s="9">
        <f>IF($N445&lt;&gt;1,"",$Q445+$I445)</f>
        <v/>
      </c>
      <c r="K445" s="10">
        <f>IF($N445&lt;&gt;1,"",IF($I445&gt;0,IF($Q445&gt;0,($Q445*$R445+$I445*$H445)/($Q445+$I445),$H445),$R445))</f>
        <v/>
      </c>
      <c r="L445" s="10">
        <f>IF($N445&lt;&gt;1,"",ROUND($J445*$K445,2))</f>
        <v/>
      </c>
      <c r="N445" s="17">
        <f>IF(AND($B445&lt;&gt;"",ISNUMBER($E445),$D445&lt;&gt;""),1,0)</f>
        <v/>
      </c>
      <c r="O445" s="17">
        <f>IF($N445=1,COUNTIFS($B$2:$B445,$B445,$N$2:$N445,1),"")</f>
        <v/>
      </c>
      <c r="P445" s="17">
        <f>IF($N445=1,$B445&amp;"|"&amp;$O445,"")</f>
        <v/>
      </c>
      <c r="Q445" s="17">
        <f>IF($N445&lt;&gt;1,"",IF($O445=1,N(IFERROR(INDEX('Catálogo'!$F$2:$F$500,MATCH($B445,'Catálogo'!$A$2:$A$500,0)),0)),INDEX($J$1:$J$444,MATCH($B445&amp;"|"&amp;($O445-1),$P$1:$P$444,0))))</f>
        <v/>
      </c>
      <c r="R445" s="17">
        <f>IF($N445&lt;&gt;1,"",IF($O445=1,N(IFERROR(INDEX('Catálogo'!$E$2:$E$500,MATCH($B445,'Catálogo'!$A$2:$A$500,0)),0)),INDEX($K$1:$K$444,MATCH($B445&amp;"|"&amp;($O445-1),$P$1:$P$444,0))))</f>
        <v/>
      </c>
    </row>
    <row r="446" ht="18" customHeight="1">
      <c r="A446" s="18" t="n"/>
      <c r="B446" s="6" t="n"/>
      <c r="C446" s="19">
        <f>IF($B446="","",IFERROR(INDEX('Catálogo'!$B$2:$B$500,MATCH($B446,'Catálogo'!$A$2:$A$500,0)),"Clave no encontrada"))</f>
        <v/>
      </c>
      <c r="D446" s="6" t="n"/>
      <c r="E446" s="8" t="n"/>
      <c r="F446" s="7" t="n"/>
      <c r="G446" s="6" t="n"/>
      <c r="H446" s="10">
        <f>IF($N446&lt;&gt;1,"",IF(AND($I446&gt;0,ISNUMBER($F446)),$F446,$R446))</f>
        <v/>
      </c>
      <c r="I446" s="9">
        <f>IF($N446&lt;&gt;1,"",IF($D446="Salida",-ABS($E446),IF($D446="Entrada",ABS($E446),$E446)))</f>
        <v/>
      </c>
      <c r="J446" s="9">
        <f>IF($N446&lt;&gt;1,"",$Q446+$I446)</f>
        <v/>
      </c>
      <c r="K446" s="10">
        <f>IF($N446&lt;&gt;1,"",IF($I446&gt;0,IF($Q446&gt;0,($Q446*$R446+$I446*$H446)/($Q446+$I446),$H446),$R446))</f>
        <v/>
      </c>
      <c r="L446" s="10">
        <f>IF($N446&lt;&gt;1,"",ROUND($J446*$K446,2))</f>
        <v/>
      </c>
      <c r="N446" s="17">
        <f>IF(AND($B446&lt;&gt;"",ISNUMBER($E446),$D446&lt;&gt;""),1,0)</f>
        <v/>
      </c>
      <c r="O446" s="17">
        <f>IF($N446=1,COUNTIFS($B$2:$B446,$B446,$N$2:$N446,1),"")</f>
        <v/>
      </c>
      <c r="P446" s="17">
        <f>IF($N446=1,$B446&amp;"|"&amp;$O446,"")</f>
        <v/>
      </c>
      <c r="Q446" s="17">
        <f>IF($N446&lt;&gt;1,"",IF($O446=1,N(IFERROR(INDEX('Catálogo'!$F$2:$F$500,MATCH($B446,'Catálogo'!$A$2:$A$500,0)),0)),INDEX($J$1:$J$445,MATCH($B446&amp;"|"&amp;($O446-1),$P$1:$P$445,0))))</f>
        <v/>
      </c>
      <c r="R446" s="17">
        <f>IF($N446&lt;&gt;1,"",IF($O446=1,N(IFERROR(INDEX('Catálogo'!$E$2:$E$500,MATCH($B446,'Catálogo'!$A$2:$A$500,0)),0)),INDEX($K$1:$K$445,MATCH($B446&amp;"|"&amp;($O446-1),$P$1:$P$445,0))))</f>
        <v/>
      </c>
    </row>
    <row r="447" ht="18" customHeight="1">
      <c r="A447" s="18" t="n"/>
      <c r="B447" s="6" t="n"/>
      <c r="C447" s="19">
        <f>IF($B447="","",IFERROR(INDEX('Catálogo'!$B$2:$B$500,MATCH($B447,'Catálogo'!$A$2:$A$500,0)),"Clave no encontrada"))</f>
        <v/>
      </c>
      <c r="D447" s="6" t="n"/>
      <c r="E447" s="8" t="n"/>
      <c r="F447" s="7" t="n"/>
      <c r="G447" s="6" t="n"/>
      <c r="H447" s="10">
        <f>IF($N447&lt;&gt;1,"",IF(AND($I447&gt;0,ISNUMBER($F447)),$F447,$R447))</f>
        <v/>
      </c>
      <c r="I447" s="9">
        <f>IF($N447&lt;&gt;1,"",IF($D447="Salida",-ABS($E447),IF($D447="Entrada",ABS($E447),$E447)))</f>
        <v/>
      </c>
      <c r="J447" s="9">
        <f>IF($N447&lt;&gt;1,"",$Q447+$I447)</f>
        <v/>
      </c>
      <c r="K447" s="10">
        <f>IF($N447&lt;&gt;1,"",IF($I447&gt;0,IF($Q447&gt;0,($Q447*$R447+$I447*$H447)/($Q447+$I447),$H447),$R447))</f>
        <v/>
      </c>
      <c r="L447" s="10">
        <f>IF($N447&lt;&gt;1,"",ROUND($J447*$K447,2))</f>
        <v/>
      </c>
      <c r="N447" s="17">
        <f>IF(AND($B447&lt;&gt;"",ISNUMBER($E447),$D447&lt;&gt;""),1,0)</f>
        <v/>
      </c>
      <c r="O447" s="17">
        <f>IF($N447=1,COUNTIFS($B$2:$B447,$B447,$N$2:$N447,1),"")</f>
        <v/>
      </c>
      <c r="P447" s="17">
        <f>IF($N447=1,$B447&amp;"|"&amp;$O447,"")</f>
        <v/>
      </c>
      <c r="Q447" s="17">
        <f>IF($N447&lt;&gt;1,"",IF($O447=1,N(IFERROR(INDEX('Catálogo'!$F$2:$F$500,MATCH($B447,'Catálogo'!$A$2:$A$500,0)),0)),INDEX($J$1:$J$446,MATCH($B447&amp;"|"&amp;($O447-1),$P$1:$P$446,0))))</f>
        <v/>
      </c>
      <c r="R447" s="17">
        <f>IF($N447&lt;&gt;1,"",IF($O447=1,N(IFERROR(INDEX('Catálogo'!$E$2:$E$500,MATCH($B447,'Catálogo'!$A$2:$A$500,0)),0)),INDEX($K$1:$K$446,MATCH($B447&amp;"|"&amp;($O447-1),$P$1:$P$446,0))))</f>
        <v/>
      </c>
    </row>
    <row r="448" ht="18" customHeight="1">
      <c r="A448" s="18" t="n"/>
      <c r="B448" s="6" t="n"/>
      <c r="C448" s="19">
        <f>IF($B448="","",IFERROR(INDEX('Catálogo'!$B$2:$B$500,MATCH($B448,'Catálogo'!$A$2:$A$500,0)),"Clave no encontrada"))</f>
        <v/>
      </c>
      <c r="D448" s="6" t="n"/>
      <c r="E448" s="8" t="n"/>
      <c r="F448" s="7" t="n"/>
      <c r="G448" s="6" t="n"/>
      <c r="H448" s="10">
        <f>IF($N448&lt;&gt;1,"",IF(AND($I448&gt;0,ISNUMBER($F448)),$F448,$R448))</f>
        <v/>
      </c>
      <c r="I448" s="9">
        <f>IF($N448&lt;&gt;1,"",IF($D448="Salida",-ABS($E448),IF($D448="Entrada",ABS($E448),$E448)))</f>
        <v/>
      </c>
      <c r="J448" s="9">
        <f>IF($N448&lt;&gt;1,"",$Q448+$I448)</f>
        <v/>
      </c>
      <c r="K448" s="10">
        <f>IF($N448&lt;&gt;1,"",IF($I448&gt;0,IF($Q448&gt;0,($Q448*$R448+$I448*$H448)/($Q448+$I448),$H448),$R448))</f>
        <v/>
      </c>
      <c r="L448" s="10">
        <f>IF($N448&lt;&gt;1,"",ROUND($J448*$K448,2))</f>
        <v/>
      </c>
      <c r="N448" s="17">
        <f>IF(AND($B448&lt;&gt;"",ISNUMBER($E448),$D448&lt;&gt;""),1,0)</f>
        <v/>
      </c>
      <c r="O448" s="17">
        <f>IF($N448=1,COUNTIFS($B$2:$B448,$B448,$N$2:$N448,1),"")</f>
        <v/>
      </c>
      <c r="P448" s="17">
        <f>IF($N448=1,$B448&amp;"|"&amp;$O448,"")</f>
        <v/>
      </c>
      <c r="Q448" s="17">
        <f>IF($N448&lt;&gt;1,"",IF($O448=1,N(IFERROR(INDEX('Catálogo'!$F$2:$F$500,MATCH($B448,'Catálogo'!$A$2:$A$500,0)),0)),INDEX($J$1:$J$447,MATCH($B448&amp;"|"&amp;($O448-1),$P$1:$P$447,0))))</f>
        <v/>
      </c>
      <c r="R448" s="17">
        <f>IF($N448&lt;&gt;1,"",IF($O448=1,N(IFERROR(INDEX('Catálogo'!$E$2:$E$500,MATCH($B448,'Catálogo'!$A$2:$A$500,0)),0)),INDEX($K$1:$K$447,MATCH($B448&amp;"|"&amp;($O448-1),$P$1:$P$447,0))))</f>
        <v/>
      </c>
    </row>
    <row r="449" ht="18" customHeight="1">
      <c r="A449" s="18" t="n"/>
      <c r="B449" s="6" t="n"/>
      <c r="C449" s="19">
        <f>IF($B449="","",IFERROR(INDEX('Catálogo'!$B$2:$B$500,MATCH($B449,'Catálogo'!$A$2:$A$500,0)),"Clave no encontrada"))</f>
        <v/>
      </c>
      <c r="D449" s="6" t="n"/>
      <c r="E449" s="8" t="n"/>
      <c r="F449" s="7" t="n"/>
      <c r="G449" s="6" t="n"/>
      <c r="H449" s="10">
        <f>IF($N449&lt;&gt;1,"",IF(AND($I449&gt;0,ISNUMBER($F449)),$F449,$R449))</f>
        <v/>
      </c>
      <c r="I449" s="9">
        <f>IF($N449&lt;&gt;1,"",IF($D449="Salida",-ABS($E449),IF($D449="Entrada",ABS($E449),$E449)))</f>
        <v/>
      </c>
      <c r="J449" s="9">
        <f>IF($N449&lt;&gt;1,"",$Q449+$I449)</f>
        <v/>
      </c>
      <c r="K449" s="10">
        <f>IF($N449&lt;&gt;1,"",IF($I449&gt;0,IF($Q449&gt;0,($Q449*$R449+$I449*$H449)/($Q449+$I449),$H449),$R449))</f>
        <v/>
      </c>
      <c r="L449" s="10">
        <f>IF($N449&lt;&gt;1,"",ROUND($J449*$K449,2))</f>
        <v/>
      </c>
      <c r="N449" s="17">
        <f>IF(AND($B449&lt;&gt;"",ISNUMBER($E449),$D449&lt;&gt;""),1,0)</f>
        <v/>
      </c>
      <c r="O449" s="17">
        <f>IF($N449=1,COUNTIFS($B$2:$B449,$B449,$N$2:$N449,1),"")</f>
        <v/>
      </c>
      <c r="P449" s="17">
        <f>IF($N449=1,$B449&amp;"|"&amp;$O449,"")</f>
        <v/>
      </c>
      <c r="Q449" s="17">
        <f>IF($N449&lt;&gt;1,"",IF($O449=1,N(IFERROR(INDEX('Catálogo'!$F$2:$F$500,MATCH($B449,'Catálogo'!$A$2:$A$500,0)),0)),INDEX($J$1:$J$448,MATCH($B449&amp;"|"&amp;($O449-1),$P$1:$P$448,0))))</f>
        <v/>
      </c>
      <c r="R449" s="17">
        <f>IF($N449&lt;&gt;1,"",IF($O449=1,N(IFERROR(INDEX('Catálogo'!$E$2:$E$500,MATCH($B449,'Catálogo'!$A$2:$A$500,0)),0)),INDEX($K$1:$K$448,MATCH($B449&amp;"|"&amp;($O449-1),$P$1:$P$448,0))))</f>
        <v/>
      </c>
    </row>
    <row r="450" ht="18" customHeight="1">
      <c r="A450" s="18" t="n"/>
      <c r="B450" s="6" t="n"/>
      <c r="C450" s="19">
        <f>IF($B450="","",IFERROR(INDEX('Catálogo'!$B$2:$B$500,MATCH($B450,'Catálogo'!$A$2:$A$500,0)),"Clave no encontrada"))</f>
        <v/>
      </c>
      <c r="D450" s="6" t="n"/>
      <c r="E450" s="8" t="n"/>
      <c r="F450" s="7" t="n"/>
      <c r="G450" s="6" t="n"/>
      <c r="H450" s="10">
        <f>IF($N450&lt;&gt;1,"",IF(AND($I450&gt;0,ISNUMBER($F450)),$F450,$R450))</f>
        <v/>
      </c>
      <c r="I450" s="9">
        <f>IF($N450&lt;&gt;1,"",IF($D450="Salida",-ABS($E450),IF($D450="Entrada",ABS($E450),$E450)))</f>
        <v/>
      </c>
      <c r="J450" s="9">
        <f>IF($N450&lt;&gt;1,"",$Q450+$I450)</f>
        <v/>
      </c>
      <c r="K450" s="10">
        <f>IF($N450&lt;&gt;1,"",IF($I450&gt;0,IF($Q450&gt;0,($Q450*$R450+$I450*$H450)/($Q450+$I450),$H450),$R450))</f>
        <v/>
      </c>
      <c r="L450" s="10">
        <f>IF($N450&lt;&gt;1,"",ROUND($J450*$K450,2))</f>
        <v/>
      </c>
      <c r="N450" s="17">
        <f>IF(AND($B450&lt;&gt;"",ISNUMBER($E450),$D450&lt;&gt;""),1,0)</f>
        <v/>
      </c>
      <c r="O450" s="17">
        <f>IF($N450=1,COUNTIFS($B$2:$B450,$B450,$N$2:$N450,1),"")</f>
        <v/>
      </c>
      <c r="P450" s="17">
        <f>IF($N450=1,$B450&amp;"|"&amp;$O450,"")</f>
        <v/>
      </c>
      <c r="Q450" s="17">
        <f>IF($N450&lt;&gt;1,"",IF($O450=1,N(IFERROR(INDEX('Catálogo'!$F$2:$F$500,MATCH($B450,'Catálogo'!$A$2:$A$500,0)),0)),INDEX($J$1:$J$449,MATCH($B450&amp;"|"&amp;($O450-1),$P$1:$P$449,0))))</f>
        <v/>
      </c>
      <c r="R450" s="17">
        <f>IF($N450&lt;&gt;1,"",IF($O450=1,N(IFERROR(INDEX('Catálogo'!$E$2:$E$500,MATCH($B450,'Catálogo'!$A$2:$A$500,0)),0)),INDEX($K$1:$K$449,MATCH($B450&amp;"|"&amp;($O450-1),$P$1:$P$449,0))))</f>
        <v/>
      </c>
    </row>
    <row r="451" ht="18" customHeight="1">
      <c r="A451" s="18" t="n"/>
      <c r="B451" s="6" t="n"/>
      <c r="C451" s="19">
        <f>IF($B451="","",IFERROR(INDEX('Catálogo'!$B$2:$B$500,MATCH($B451,'Catálogo'!$A$2:$A$500,0)),"Clave no encontrada"))</f>
        <v/>
      </c>
      <c r="D451" s="6" t="n"/>
      <c r="E451" s="8" t="n"/>
      <c r="F451" s="7" t="n"/>
      <c r="G451" s="6" t="n"/>
      <c r="H451" s="10">
        <f>IF($N451&lt;&gt;1,"",IF(AND($I451&gt;0,ISNUMBER($F451)),$F451,$R451))</f>
        <v/>
      </c>
      <c r="I451" s="9">
        <f>IF($N451&lt;&gt;1,"",IF($D451="Salida",-ABS($E451),IF($D451="Entrada",ABS($E451),$E451)))</f>
        <v/>
      </c>
      <c r="J451" s="9">
        <f>IF($N451&lt;&gt;1,"",$Q451+$I451)</f>
        <v/>
      </c>
      <c r="K451" s="10">
        <f>IF($N451&lt;&gt;1,"",IF($I451&gt;0,IF($Q451&gt;0,($Q451*$R451+$I451*$H451)/($Q451+$I451),$H451),$R451))</f>
        <v/>
      </c>
      <c r="L451" s="10">
        <f>IF($N451&lt;&gt;1,"",ROUND($J451*$K451,2))</f>
        <v/>
      </c>
      <c r="N451" s="17">
        <f>IF(AND($B451&lt;&gt;"",ISNUMBER($E451),$D451&lt;&gt;""),1,0)</f>
        <v/>
      </c>
      <c r="O451" s="17">
        <f>IF($N451=1,COUNTIFS($B$2:$B451,$B451,$N$2:$N451,1),"")</f>
        <v/>
      </c>
      <c r="P451" s="17">
        <f>IF($N451=1,$B451&amp;"|"&amp;$O451,"")</f>
        <v/>
      </c>
      <c r="Q451" s="17">
        <f>IF($N451&lt;&gt;1,"",IF($O451=1,N(IFERROR(INDEX('Catálogo'!$F$2:$F$500,MATCH($B451,'Catálogo'!$A$2:$A$500,0)),0)),INDEX($J$1:$J$450,MATCH($B451&amp;"|"&amp;($O451-1),$P$1:$P$450,0))))</f>
        <v/>
      </c>
      <c r="R451" s="17">
        <f>IF($N451&lt;&gt;1,"",IF($O451=1,N(IFERROR(INDEX('Catálogo'!$E$2:$E$500,MATCH($B451,'Catálogo'!$A$2:$A$500,0)),0)),INDEX($K$1:$K$450,MATCH($B451&amp;"|"&amp;($O451-1),$P$1:$P$450,0))))</f>
        <v/>
      </c>
    </row>
    <row r="452" ht="18" customHeight="1">
      <c r="A452" s="18" t="n"/>
      <c r="B452" s="6" t="n"/>
      <c r="C452" s="19">
        <f>IF($B452="","",IFERROR(INDEX('Catálogo'!$B$2:$B$500,MATCH($B452,'Catálogo'!$A$2:$A$500,0)),"Clave no encontrada"))</f>
        <v/>
      </c>
      <c r="D452" s="6" t="n"/>
      <c r="E452" s="8" t="n"/>
      <c r="F452" s="7" t="n"/>
      <c r="G452" s="6" t="n"/>
      <c r="H452" s="10">
        <f>IF($N452&lt;&gt;1,"",IF(AND($I452&gt;0,ISNUMBER($F452)),$F452,$R452))</f>
        <v/>
      </c>
      <c r="I452" s="9">
        <f>IF($N452&lt;&gt;1,"",IF($D452="Salida",-ABS($E452),IF($D452="Entrada",ABS($E452),$E452)))</f>
        <v/>
      </c>
      <c r="J452" s="9">
        <f>IF($N452&lt;&gt;1,"",$Q452+$I452)</f>
        <v/>
      </c>
      <c r="K452" s="10">
        <f>IF($N452&lt;&gt;1,"",IF($I452&gt;0,IF($Q452&gt;0,($Q452*$R452+$I452*$H452)/($Q452+$I452),$H452),$R452))</f>
        <v/>
      </c>
      <c r="L452" s="10">
        <f>IF($N452&lt;&gt;1,"",ROUND($J452*$K452,2))</f>
        <v/>
      </c>
      <c r="N452" s="17">
        <f>IF(AND($B452&lt;&gt;"",ISNUMBER($E452),$D452&lt;&gt;""),1,0)</f>
        <v/>
      </c>
      <c r="O452" s="17">
        <f>IF($N452=1,COUNTIFS($B$2:$B452,$B452,$N$2:$N452,1),"")</f>
        <v/>
      </c>
      <c r="P452" s="17">
        <f>IF($N452=1,$B452&amp;"|"&amp;$O452,"")</f>
        <v/>
      </c>
      <c r="Q452" s="17">
        <f>IF($N452&lt;&gt;1,"",IF($O452=1,N(IFERROR(INDEX('Catálogo'!$F$2:$F$500,MATCH($B452,'Catálogo'!$A$2:$A$500,0)),0)),INDEX($J$1:$J$451,MATCH($B452&amp;"|"&amp;($O452-1),$P$1:$P$451,0))))</f>
        <v/>
      </c>
      <c r="R452" s="17">
        <f>IF($N452&lt;&gt;1,"",IF($O452=1,N(IFERROR(INDEX('Catálogo'!$E$2:$E$500,MATCH($B452,'Catálogo'!$A$2:$A$500,0)),0)),INDEX($K$1:$K$451,MATCH($B452&amp;"|"&amp;($O452-1),$P$1:$P$451,0))))</f>
        <v/>
      </c>
    </row>
    <row r="453" ht="18" customHeight="1">
      <c r="A453" s="18" t="n"/>
      <c r="B453" s="6" t="n"/>
      <c r="C453" s="19">
        <f>IF($B453="","",IFERROR(INDEX('Catálogo'!$B$2:$B$500,MATCH($B453,'Catálogo'!$A$2:$A$500,0)),"Clave no encontrada"))</f>
        <v/>
      </c>
      <c r="D453" s="6" t="n"/>
      <c r="E453" s="8" t="n"/>
      <c r="F453" s="7" t="n"/>
      <c r="G453" s="6" t="n"/>
      <c r="H453" s="10">
        <f>IF($N453&lt;&gt;1,"",IF(AND($I453&gt;0,ISNUMBER($F453)),$F453,$R453))</f>
        <v/>
      </c>
      <c r="I453" s="9">
        <f>IF($N453&lt;&gt;1,"",IF($D453="Salida",-ABS($E453),IF($D453="Entrada",ABS($E453),$E453)))</f>
        <v/>
      </c>
      <c r="J453" s="9">
        <f>IF($N453&lt;&gt;1,"",$Q453+$I453)</f>
        <v/>
      </c>
      <c r="K453" s="10">
        <f>IF($N453&lt;&gt;1,"",IF($I453&gt;0,IF($Q453&gt;0,($Q453*$R453+$I453*$H453)/($Q453+$I453),$H453),$R453))</f>
        <v/>
      </c>
      <c r="L453" s="10">
        <f>IF($N453&lt;&gt;1,"",ROUND($J453*$K453,2))</f>
        <v/>
      </c>
      <c r="N453" s="17">
        <f>IF(AND($B453&lt;&gt;"",ISNUMBER($E453),$D453&lt;&gt;""),1,0)</f>
        <v/>
      </c>
      <c r="O453" s="17">
        <f>IF($N453=1,COUNTIFS($B$2:$B453,$B453,$N$2:$N453,1),"")</f>
        <v/>
      </c>
      <c r="P453" s="17">
        <f>IF($N453=1,$B453&amp;"|"&amp;$O453,"")</f>
        <v/>
      </c>
      <c r="Q453" s="17">
        <f>IF($N453&lt;&gt;1,"",IF($O453=1,N(IFERROR(INDEX('Catálogo'!$F$2:$F$500,MATCH($B453,'Catálogo'!$A$2:$A$500,0)),0)),INDEX($J$1:$J$452,MATCH($B453&amp;"|"&amp;($O453-1),$P$1:$P$452,0))))</f>
        <v/>
      </c>
      <c r="R453" s="17">
        <f>IF($N453&lt;&gt;1,"",IF($O453=1,N(IFERROR(INDEX('Catálogo'!$E$2:$E$500,MATCH($B453,'Catálogo'!$A$2:$A$500,0)),0)),INDEX($K$1:$K$452,MATCH($B453&amp;"|"&amp;($O453-1),$P$1:$P$452,0))))</f>
        <v/>
      </c>
    </row>
    <row r="454" ht="18" customHeight="1">
      <c r="A454" s="18" t="n"/>
      <c r="B454" s="6" t="n"/>
      <c r="C454" s="19">
        <f>IF($B454="","",IFERROR(INDEX('Catálogo'!$B$2:$B$500,MATCH($B454,'Catálogo'!$A$2:$A$500,0)),"Clave no encontrada"))</f>
        <v/>
      </c>
      <c r="D454" s="6" t="n"/>
      <c r="E454" s="8" t="n"/>
      <c r="F454" s="7" t="n"/>
      <c r="G454" s="6" t="n"/>
      <c r="H454" s="10">
        <f>IF($N454&lt;&gt;1,"",IF(AND($I454&gt;0,ISNUMBER($F454)),$F454,$R454))</f>
        <v/>
      </c>
      <c r="I454" s="9">
        <f>IF($N454&lt;&gt;1,"",IF($D454="Salida",-ABS($E454),IF($D454="Entrada",ABS($E454),$E454)))</f>
        <v/>
      </c>
      <c r="J454" s="9">
        <f>IF($N454&lt;&gt;1,"",$Q454+$I454)</f>
        <v/>
      </c>
      <c r="K454" s="10">
        <f>IF($N454&lt;&gt;1,"",IF($I454&gt;0,IF($Q454&gt;0,($Q454*$R454+$I454*$H454)/($Q454+$I454),$H454),$R454))</f>
        <v/>
      </c>
      <c r="L454" s="10">
        <f>IF($N454&lt;&gt;1,"",ROUND($J454*$K454,2))</f>
        <v/>
      </c>
      <c r="N454" s="17">
        <f>IF(AND($B454&lt;&gt;"",ISNUMBER($E454),$D454&lt;&gt;""),1,0)</f>
        <v/>
      </c>
      <c r="O454" s="17">
        <f>IF($N454=1,COUNTIFS($B$2:$B454,$B454,$N$2:$N454,1),"")</f>
        <v/>
      </c>
      <c r="P454" s="17">
        <f>IF($N454=1,$B454&amp;"|"&amp;$O454,"")</f>
        <v/>
      </c>
      <c r="Q454" s="17">
        <f>IF($N454&lt;&gt;1,"",IF($O454=1,N(IFERROR(INDEX('Catálogo'!$F$2:$F$500,MATCH($B454,'Catálogo'!$A$2:$A$500,0)),0)),INDEX($J$1:$J$453,MATCH($B454&amp;"|"&amp;($O454-1),$P$1:$P$453,0))))</f>
        <v/>
      </c>
      <c r="R454" s="17">
        <f>IF($N454&lt;&gt;1,"",IF($O454=1,N(IFERROR(INDEX('Catálogo'!$E$2:$E$500,MATCH($B454,'Catálogo'!$A$2:$A$500,0)),0)),INDEX($K$1:$K$453,MATCH($B454&amp;"|"&amp;($O454-1),$P$1:$P$453,0))))</f>
        <v/>
      </c>
    </row>
    <row r="455" ht="18" customHeight="1">
      <c r="A455" s="18" t="n"/>
      <c r="B455" s="6" t="n"/>
      <c r="C455" s="19">
        <f>IF($B455="","",IFERROR(INDEX('Catálogo'!$B$2:$B$500,MATCH($B455,'Catálogo'!$A$2:$A$500,0)),"Clave no encontrada"))</f>
        <v/>
      </c>
      <c r="D455" s="6" t="n"/>
      <c r="E455" s="8" t="n"/>
      <c r="F455" s="7" t="n"/>
      <c r="G455" s="6" t="n"/>
      <c r="H455" s="10">
        <f>IF($N455&lt;&gt;1,"",IF(AND($I455&gt;0,ISNUMBER($F455)),$F455,$R455))</f>
        <v/>
      </c>
      <c r="I455" s="9">
        <f>IF($N455&lt;&gt;1,"",IF($D455="Salida",-ABS($E455),IF($D455="Entrada",ABS($E455),$E455)))</f>
        <v/>
      </c>
      <c r="J455" s="9">
        <f>IF($N455&lt;&gt;1,"",$Q455+$I455)</f>
        <v/>
      </c>
      <c r="K455" s="10">
        <f>IF($N455&lt;&gt;1,"",IF($I455&gt;0,IF($Q455&gt;0,($Q455*$R455+$I455*$H455)/($Q455+$I455),$H455),$R455))</f>
        <v/>
      </c>
      <c r="L455" s="10">
        <f>IF($N455&lt;&gt;1,"",ROUND($J455*$K455,2))</f>
        <v/>
      </c>
      <c r="N455" s="17">
        <f>IF(AND($B455&lt;&gt;"",ISNUMBER($E455),$D455&lt;&gt;""),1,0)</f>
        <v/>
      </c>
      <c r="O455" s="17">
        <f>IF($N455=1,COUNTIFS($B$2:$B455,$B455,$N$2:$N455,1),"")</f>
        <v/>
      </c>
      <c r="P455" s="17">
        <f>IF($N455=1,$B455&amp;"|"&amp;$O455,"")</f>
        <v/>
      </c>
      <c r="Q455" s="17">
        <f>IF($N455&lt;&gt;1,"",IF($O455=1,N(IFERROR(INDEX('Catálogo'!$F$2:$F$500,MATCH($B455,'Catálogo'!$A$2:$A$500,0)),0)),INDEX($J$1:$J$454,MATCH($B455&amp;"|"&amp;($O455-1),$P$1:$P$454,0))))</f>
        <v/>
      </c>
      <c r="R455" s="17">
        <f>IF($N455&lt;&gt;1,"",IF($O455=1,N(IFERROR(INDEX('Catálogo'!$E$2:$E$500,MATCH($B455,'Catálogo'!$A$2:$A$500,0)),0)),INDEX($K$1:$K$454,MATCH($B455&amp;"|"&amp;($O455-1),$P$1:$P$454,0))))</f>
        <v/>
      </c>
    </row>
    <row r="456" ht="18" customHeight="1">
      <c r="A456" s="18" t="n"/>
      <c r="B456" s="6" t="n"/>
      <c r="C456" s="19">
        <f>IF($B456="","",IFERROR(INDEX('Catálogo'!$B$2:$B$500,MATCH($B456,'Catálogo'!$A$2:$A$500,0)),"Clave no encontrada"))</f>
        <v/>
      </c>
      <c r="D456" s="6" t="n"/>
      <c r="E456" s="8" t="n"/>
      <c r="F456" s="7" t="n"/>
      <c r="G456" s="6" t="n"/>
      <c r="H456" s="10">
        <f>IF($N456&lt;&gt;1,"",IF(AND($I456&gt;0,ISNUMBER($F456)),$F456,$R456))</f>
        <v/>
      </c>
      <c r="I456" s="9">
        <f>IF($N456&lt;&gt;1,"",IF($D456="Salida",-ABS($E456),IF($D456="Entrada",ABS($E456),$E456)))</f>
        <v/>
      </c>
      <c r="J456" s="9">
        <f>IF($N456&lt;&gt;1,"",$Q456+$I456)</f>
        <v/>
      </c>
      <c r="K456" s="10">
        <f>IF($N456&lt;&gt;1,"",IF($I456&gt;0,IF($Q456&gt;0,($Q456*$R456+$I456*$H456)/($Q456+$I456),$H456),$R456))</f>
        <v/>
      </c>
      <c r="L456" s="10">
        <f>IF($N456&lt;&gt;1,"",ROUND($J456*$K456,2))</f>
        <v/>
      </c>
      <c r="N456" s="17">
        <f>IF(AND($B456&lt;&gt;"",ISNUMBER($E456),$D456&lt;&gt;""),1,0)</f>
        <v/>
      </c>
      <c r="O456" s="17">
        <f>IF($N456=1,COUNTIFS($B$2:$B456,$B456,$N$2:$N456,1),"")</f>
        <v/>
      </c>
      <c r="P456" s="17">
        <f>IF($N456=1,$B456&amp;"|"&amp;$O456,"")</f>
        <v/>
      </c>
      <c r="Q456" s="17">
        <f>IF($N456&lt;&gt;1,"",IF($O456=1,N(IFERROR(INDEX('Catálogo'!$F$2:$F$500,MATCH($B456,'Catálogo'!$A$2:$A$500,0)),0)),INDEX($J$1:$J$455,MATCH($B456&amp;"|"&amp;($O456-1),$P$1:$P$455,0))))</f>
        <v/>
      </c>
      <c r="R456" s="17">
        <f>IF($N456&lt;&gt;1,"",IF($O456=1,N(IFERROR(INDEX('Catálogo'!$E$2:$E$500,MATCH($B456,'Catálogo'!$A$2:$A$500,0)),0)),INDEX($K$1:$K$455,MATCH($B456&amp;"|"&amp;($O456-1),$P$1:$P$455,0))))</f>
        <v/>
      </c>
    </row>
    <row r="457" ht="18" customHeight="1">
      <c r="A457" s="18" t="n"/>
      <c r="B457" s="6" t="n"/>
      <c r="C457" s="19">
        <f>IF($B457="","",IFERROR(INDEX('Catálogo'!$B$2:$B$500,MATCH($B457,'Catálogo'!$A$2:$A$500,0)),"Clave no encontrada"))</f>
        <v/>
      </c>
      <c r="D457" s="6" t="n"/>
      <c r="E457" s="8" t="n"/>
      <c r="F457" s="7" t="n"/>
      <c r="G457" s="6" t="n"/>
      <c r="H457" s="10">
        <f>IF($N457&lt;&gt;1,"",IF(AND($I457&gt;0,ISNUMBER($F457)),$F457,$R457))</f>
        <v/>
      </c>
      <c r="I457" s="9">
        <f>IF($N457&lt;&gt;1,"",IF($D457="Salida",-ABS($E457),IF($D457="Entrada",ABS($E457),$E457)))</f>
        <v/>
      </c>
      <c r="J457" s="9">
        <f>IF($N457&lt;&gt;1,"",$Q457+$I457)</f>
        <v/>
      </c>
      <c r="K457" s="10">
        <f>IF($N457&lt;&gt;1,"",IF($I457&gt;0,IF($Q457&gt;0,($Q457*$R457+$I457*$H457)/($Q457+$I457),$H457),$R457))</f>
        <v/>
      </c>
      <c r="L457" s="10">
        <f>IF($N457&lt;&gt;1,"",ROUND($J457*$K457,2))</f>
        <v/>
      </c>
      <c r="N457" s="17">
        <f>IF(AND($B457&lt;&gt;"",ISNUMBER($E457),$D457&lt;&gt;""),1,0)</f>
        <v/>
      </c>
      <c r="O457" s="17">
        <f>IF($N457=1,COUNTIFS($B$2:$B457,$B457,$N$2:$N457,1),"")</f>
        <v/>
      </c>
      <c r="P457" s="17">
        <f>IF($N457=1,$B457&amp;"|"&amp;$O457,"")</f>
        <v/>
      </c>
      <c r="Q457" s="17">
        <f>IF($N457&lt;&gt;1,"",IF($O457=1,N(IFERROR(INDEX('Catálogo'!$F$2:$F$500,MATCH($B457,'Catálogo'!$A$2:$A$500,0)),0)),INDEX($J$1:$J$456,MATCH($B457&amp;"|"&amp;($O457-1),$P$1:$P$456,0))))</f>
        <v/>
      </c>
      <c r="R457" s="17">
        <f>IF($N457&lt;&gt;1,"",IF($O457=1,N(IFERROR(INDEX('Catálogo'!$E$2:$E$500,MATCH($B457,'Catálogo'!$A$2:$A$500,0)),0)),INDEX($K$1:$K$456,MATCH($B457&amp;"|"&amp;($O457-1),$P$1:$P$456,0))))</f>
        <v/>
      </c>
    </row>
    <row r="458" ht="18" customHeight="1">
      <c r="A458" s="18" t="n"/>
      <c r="B458" s="6" t="n"/>
      <c r="C458" s="19">
        <f>IF($B458="","",IFERROR(INDEX('Catálogo'!$B$2:$B$500,MATCH($B458,'Catálogo'!$A$2:$A$500,0)),"Clave no encontrada"))</f>
        <v/>
      </c>
      <c r="D458" s="6" t="n"/>
      <c r="E458" s="8" t="n"/>
      <c r="F458" s="7" t="n"/>
      <c r="G458" s="6" t="n"/>
      <c r="H458" s="10">
        <f>IF($N458&lt;&gt;1,"",IF(AND($I458&gt;0,ISNUMBER($F458)),$F458,$R458))</f>
        <v/>
      </c>
      <c r="I458" s="9">
        <f>IF($N458&lt;&gt;1,"",IF($D458="Salida",-ABS($E458),IF($D458="Entrada",ABS($E458),$E458)))</f>
        <v/>
      </c>
      <c r="J458" s="9">
        <f>IF($N458&lt;&gt;1,"",$Q458+$I458)</f>
        <v/>
      </c>
      <c r="K458" s="10">
        <f>IF($N458&lt;&gt;1,"",IF($I458&gt;0,IF($Q458&gt;0,($Q458*$R458+$I458*$H458)/($Q458+$I458),$H458),$R458))</f>
        <v/>
      </c>
      <c r="L458" s="10">
        <f>IF($N458&lt;&gt;1,"",ROUND($J458*$K458,2))</f>
        <v/>
      </c>
      <c r="N458" s="17">
        <f>IF(AND($B458&lt;&gt;"",ISNUMBER($E458),$D458&lt;&gt;""),1,0)</f>
        <v/>
      </c>
      <c r="O458" s="17">
        <f>IF($N458=1,COUNTIFS($B$2:$B458,$B458,$N$2:$N458,1),"")</f>
        <v/>
      </c>
      <c r="P458" s="17">
        <f>IF($N458=1,$B458&amp;"|"&amp;$O458,"")</f>
        <v/>
      </c>
      <c r="Q458" s="17">
        <f>IF($N458&lt;&gt;1,"",IF($O458=1,N(IFERROR(INDEX('Catálogo'!$F$2:$F$500,MATCH($B458,'Catálogo'!$A$2:$A$500,0)),0)),INDEX($J$1:$J$457,MATCH($B458&amp;"|"&amp;($O458-1),$P$1:$P$457,0))))</f>
        <v/>
      </c>
      <c r="R458" s="17">
        <f>IF($N458&lt;&gt;1,"",IF($O458=1,N(IFERROR(INDEX('Catálogo'!$E$2:$E$500,MATCH($B458,'Catálogo'!$A$2:$A$500,0)),0)),INDEX($K$1:$K$457,MATCH($B458&amp;"|"&amp;($O458-1),$P$1:$P$457,0))))</f>
        <v/>
      </c>
    </row>
    <row r="459" ht="18" customHeight="1">
      <c r="A459" s="18" t="n"/>
      <c r="B459" s="6" t="n"/>
      <c r="C459" s="19">
        <f>IF($B459="","",IFERROR(INDEX('Catálogo'!$B$2:$B$500,MATCH($B459,'Catálogo'!$A$2:$A$500,0)),"Clave no encontrada"))</f>
        <v/>
      </c>
      <c r="D459" s="6" t="n"/>
      <c r="E459" s="8" t="n"/>
      <c r="F459" s="7" t="n"/>
      <c r="G459" s="6" t="n"/>
      <c r="H459" s="10">
        <f>IF($N459&lt;&gt;1,"",IF(AND($I459&gt;0,ISNUMBER($F459)),$F459,$R459))</f>
        <v/>
      </c>
      <c r="I459" s="9">
        <f>IF($N459&lt;&gt;1,"",IF($D459="Salida",-ABS($E459),IF($D459="Entrada",ABS($E459),$E459)))</f>
        <v/>
      </c>
      <c r="J459" s="9">
        <f>IF($N459&lt;&gt;1,"",$Q459+$I459)</f>
        <v/>
      </c>
      <c r="K459" s="10">
        <f>IF($N459&lt;&gt;1,"",IF($I459&gt;0,IF($Q459&gt;0,($Q459*$R459+$I459*$H459)/($Q459+$I459),$H459),$R459))</f>
        <v/>
      </c>
      <c r="L459" s="10">
        <f>IF($N459&lt;&gt;1,"",ROUND($J459*$K459,2))</f>
        <v/>
      </c>
      <c r="N459" s="17">
        <f>IF(AND($B459&lt;&gt;"",ISNUMBER($E459),$D459&lt;&gt;""),1,0)</f>
        <v/>
      </c>
      <c r="O459" s="17">
        <f>IF($N459=1,COUNTIFS($B$2:$B459,$B459,$N$2:$N459,1),"")</f>
        <v/>
      </c>
      <c r="P459" s="17">
        <f>IF($N459=1,$B459&amp;"|"&amp;$O459,"")</f>
        <v/>
      </c>
      <c r="Q459" s="17">
        <f>IF($N459&lt;&gt;1,"",IF($O459=1,N(IFERROR(INDEX('Catálogo'!$F$2:$F$500,MATCH($B459,'Catálogo'!$A$2:$A$500,0)),0)),INDEX($J$1:$J$458,MATCH($B459&amp;"|"&amp;($O459-1),$P$1:$P$458,0))))</f>
        <v/>
      </c>
      <c r="R459" s="17">
        <f>IF($N459&lt;&gt;1,"",IF($O459=1,N(IFERROR(INDEX('Catálogo'!$E$2:$E$500,MATCH($B459,'Catálogo'!$A$2:$A$500,0)),0)),INDEX($K$1:$K$458,MATCH($B459&amp;"|"&amp;($O459-1),$P$1:$P$458,0))))</f>
        <v/>
      </c>
    </row>
    <row r="460" ht="18" customHeight="1">
      <c r="A460" s="18" t="n"/>
      <c r="B460" s="6" t="n"/>
      <c r="C460" s="19">
        <f>IF($B460="","",IFERROR(INDEX('Catálogo'!$B$2:$B$500,MATCH($B460,'Catálogo'!$A$2:$A$500,0)),"Clave no encontrada"))</f>
        <v/>
      </c>
      <c r="D460" s="6" t="n"/>
      <c r="E460" s="8" t="n"/>
      <c r="F460" s="7" t="n"/>
      <c r="G460" s="6" t="n"/>
      <c r="H460" s="10">
        <f>IF($N460&lt;&gt;1,"",IF(AND($I460&gt;0,ISNUMBER($F460)),$F460,$R460))</f>
        <v/>
      </c>
      <c r="I460" s="9">
        <f>IF($N460&lt;&gt;1,"",IF($D460="Salida",-ABS($E460),IF($D460="Entrada",ABS($E460),$E460)))</f>
        <v/>
      </c>
      <c r="J460" s="9">
        <f>IF($N460&lt;&gt;1,"",$Q460+$I460)</f>
        <v/>
      </c>
      <c r="K460" s="10">
        <f>IF($N460&lt;&gt;1,"",IF($I460&gt;0,IF($Q460&gt;0,($Q460*$R460+$I460*$H460)/($Q460+$I460),$H460),$R460))</f>
        <v/>
      </c>
      <c r="L460" s="10">
        <f>IF($N460&lt;&gt;1,"",ROUND($J460*$K460,2))</f>
        <v/>
      </c>
      <c r="N460" s="17">
        <f>IF(AND($B460&lt;&gt;"",ISNUMBER($E460),$D460&lt;&gt;""),1,0)</f>
        <v/>
      </c>
      <c r="O460" s="17">
        <f>IF($N460=1,COUNTIFS($B$2:$B460,$B460,$N$2:$N460,1),"")</f>
        <v/>
      </c>
      <c r="P460" s="17">
        <f>IF($N460=1,$B460&amp;"|"&amp;$O460,"")</f>
        <v/>
      </c>
      <c r="Q460" s="17">
        <f>IF($N460&lt;&gt;1,"",IF($O460=1,N(IFERROR(INDEX('Catálogo'!$F$2:$F$500,MATCH($B460,'Catálogo'!$A$2:$A$500,0)),0)),INDEX($J$1:$J$459,MATCH($B460&amp;"|"&amp;($O460-1),$P$1:$P$459,0))))</f>
        <v/>
      </c>
      <c r="R460" s="17">
        <f>IF($N460&lt;&gt;1,"",IF($O460=1,N(IFERROR(INDEX('Catálogo'!$E$2:$E$500,MATCH($B460,'Catálogo'!$A$2:$A$500,0)),0)),INDEX($K$1:$K$459,MATCH($B460&amp;"|"&amp;($O460-1),$P$1:$P$459,0))))</f>
        <v/>
      </c>
    </row>
    <row r="461" ht="18" customHeight="1">
      <c r="A461" s="18" t="n"/>
      <c r="B461" s="6" t="n"/>
      <c r="C461" s="19">
        <f>IF($B461="","",IFERROR(INDEX('Catálogo'!$B$2:$B$500,MATCH($B461,'Catálogo'!$A$2:$A$500,0)),"Clave no encontrada"))</f>
        <v/>
      </c>
      <c r="D461" s="6" t="n"/>
      <c r="E461" s="8" t="n"/>
      <c r="F461" s="7" t="n"/>
      <c r="G461" s="6" t="n"/>
      <c r="H461" s="10">
        <f>IF($N461&lt;&gt;1,"",IF(AND($I461&gt;0,ISNUMBER($F461)),$F461,$R461))</f>
        <v/>
      </c>
      <c r="I461" s="9">
        <f>IF($N461&lt;&gt;1,"",IF($D461="Salida",-ABS($E461),IF($D461="Entrada",ABS($E461),$E461)))</f>
        <v/>
      </c>
      <c r="J461" s="9">
        <f>IF($N461&lt;&gt;1,"",$Q461+$I461)</f>
        <v/>
      </c>
      <c r="K461" s="10">
        <f>IF($N461&lt;&gt;1,"",IF($I461&gt;0,IF($Q461&gt;0,($Q461*$R461+$I461*$H461)/($Q461+$I461),$H461),$R461))</f>
        <v/>
      </c>
      <c r="L461" s="10">
        <f>IF($N461&lt;&gt;1,"",ROUND($J461*$K461,2))</f>
        <v/>
      </c>
      <c r="N461" s="17">
        <f>IF(AND($B461&lt;&gt;"",ISNUMBER($E461),$D461&lt;&gt;""),1,0)</f>
        <v/>
      </c>
      <c r="O461" s="17">
        <f>IF($N461=1,COUNTIFS($B$2:$B461,$B461,$N$2:$N461,1),"")</f>
        <v/>
      </c>
      <c r="P461" s="17">
        <f>IF($N461=1,$B461&amp;"|"&amp;$O461,"")</f>
        <v/>
      </c>
      <c r="Q461" s="17">
        <f>IF($N461&lt;&gt;1,"",IF($O461=1,N(IFERROR(INDEX('Catálogo'!$F$2:$F$500,MATCH($B461,'Catálogo'!$A$2:$A$500,0)),0)),INDEX($J$1:$J$460,MATCH($B461&amp;"|"&amp;($O461-1),$P$1:$P$460,0))))</f>
        <v/>
      </c>
      <c r="R461" s="17">
        <f>IF($N461&lt;&gt;1,"",IF($O461=1,N(IFERROR(INDEX('Catálogo'!$E$2:$E$500,MATCH($B461,'Catálogo'!$A$2:$A$500,0)),0)),INDEX($K$1:$K$460,MATCH($B461&amp;"|"&amp;($O461-1),$P$1:$P$460,0))))</f>
        <v/>
      </c>
    </row>
    <row r="462" ht="18" customHeight="1">
      <c r="A462" s="18" t="n"/>
      <c r="B462" s="6" t="n"/>
      <c r="C462" s="19">
        <f>IF($B462="","",IFERROR(INDEX('Catálogo'!$B$2:$B$500,MATCH($B462,'Catálogo'!$A$2:$A$500,0)),"Clave no encontrada"))</f>
        <v/>
      </c>
      <c r="D462" s="6" t="n"/>
      <c r="E462" s="8" t="n"/>
      <c r="F462" s="7" t="n"/>
      <c r="G462" s="6" t="n"/>
      <c r="H462" s="10">
        <f>IF($N462&lt;&gt;1,"",IF(AND($I462&gt;0,ISNUMBER($F462)),$F462,$R462))</f>
        <v/>
      </c>
      <c r="I462" s="9">
        <f>IF($N462&lt;&gt;1,"",IF($D462="Salida",-ABS($E462),IF($D462="Entrada",ABS($E462),$E462)))</f>
        <v/>
      </c>
      <c r="J462" s="9">
        <f>IF($N462&lt;&gt;1,"",$Q462+$I462)</f>
        <v/>
      </c>
      <c r="K462" s="10">
        <f>IF($N462&lt;&gt;1,"",IF($I462&gt;0,IF($Q462&gt;0,($Q462*$R462+$I462*$H462)/($Q462+$I462),$H462),$R462))</f>
        <v/>
      </c>
      <c r="L462" s="10">
        <f>IF($N462&lt;&gt;1,"",ROUND($J462*$K462,2))</f>
        <v/>
      </c>
      <c r="N462" s="17">
        <f>IF(AND($B462&lt;&gt;"",ISNUMBER($E462),$D462&lt;&gt;""),1,0)</f>
        <v/>
      </c>
      <c r="O462" s="17">
        <f>IF($N462=1,COUNTIFS($B$2:$B462,$B462,$N$2:$N462,1),"")</f>
        <v/>
      </c>
      <c r="P462" s="17">
        <f>IF($N462=1,$B462&amp;"|"&amp;$O462,"")</f>
        <v/>
      </c>
      <c r="Q462" s="17">
        <f>IF($N462&lt;&gt;1,"",IF($O462=1,N(IFERROR(INDEX('Catálogo'!$F$2:$F$500,MATCH($B462,'Catálogo'!$A$2:$A$500,0)),0)),INDEX($J$1:$J$461,MATCH($B462&amp;"|"&amp;($O462-1),$P$1:$P$461,0))))</f>
        <v/>
      </c>
      <c r="R462" s="17">
        <f>IF($N462&lt;&gt;1,"",IF($O462=1,N(IFERROR(INDEX('Catálogo'!$E$2:$E$500,MATCH($B462,'Catálogo'!$A$2:$A$500,0)),0)),INDEX($K$1:$K$461,MATCH($B462&amp;"|"&amp;($O462-1),$P$1:$P$461,0))))</f>
        <v/>
      </c>
    </row>
    <row r="463" ht="18" customHeight="1">
      <c r="A463" s="18" t="n"/>
      <c r="B463" s="6" t="n"/>
      <c r="C463" s="19">
        <f>IF($B463="","",IFERROR(INDEX('Catálogo'!$B$2:$B$500,MATCH($B463,'Catálogo'!$A$2:$A$500,0)),"Clave no encontrada"))</f>
        <v/>
      </c>
      <c r="D463" s="6" t="n"/>
      <c r="E463" s="8" t="n"/>
      <c r="F463" s="7" t="n"/>
      <c r="G463" s="6" t="n"/>
      <c r="H463" s="10">
        <f>IF($N463&lt;&gt;1,"",IF(AND($I463&gt;0,ISNUMBER($F463)),$F463,$R463))</f>
        <v/>
      </c>
      <c r="I463" s="9">
        <f>IF($N463&lt;&gt;1,"",IF($D463="Salida",-ABS($E463),IF($D463="Entrada",ABS($E463),$E463)))</f>
        <v/>
      </c>
      <c r="J463" s="9">
        <f>IF($N463&lt;&gt;1,"",$Q463+$I463)</f>
        <v/>
      </c>
      <c r="K463" s="10">
        <f>IF($N463&lt;&gt;1,"",IF($I463&gt;0,IF($Q463&gt;0,($Q463*$R463+$I463*$H463)/($Q463+$I463),$H463),$R463))</f>
        <v/>
      </c>
      <c r="L463" s="10">
        <f>IF($N463&lt;&gt;1,"",ROUND($J463*$K463,2))</f>
        <v/>
      </c>
      <c r="N463" s="17">
        <f>IF(AND($B463&lt;&gt;"",ISNUMBER($E463),$D463&lt;&gt;""),1,0)</f>
        <v/>
      </c>
      <c r="O463" s="17">
        <f>IF($N463=1,COUNTIFS($B$2:$B463,$B463,$N$2:$N463,1),"")</f>
        <v/>
      </c>
      <c r="P463" s="17">
        <f>IF($N463=1,$B463&amp;"|"&amp;$O463,"")</f>
        <v/>
      </c>
      <c r="Q463" s="17">
        <f>IF($N463&lt;&gt;1,"",IF($O463=1,N(IFERROR(INDEX('Catálogo'!$F$2:$F$500,MATCH($B463,'Catálogo'!$A$2:$A$500,0)),0)),INDEX($J$1:$J$462,MATCH($B463&amp;"|"&amp;($O463-1),$P$1:$P$462,0))))</f>
        <v/>
      </c>
      <c r="R463" s="17">
        <f>IF($N463&lt;&gt;1,"",IF($O463=1,N(IFERROR(INDEX('Catálogo'!$E$2:$E$500,MATCH($B463,'Catálogo'!$A$2:$A$500,0)),0)),INDEX($K$1:$K$462,MATCH($B463&amp;"|"&amp;($O463-1),$P$1:$P$462,0))))</f>
        <v/>
      </c>
    </row>
    <row r="464" ht="18" customHeight="1">
      <c r="A464" s="18" t="n"/>
      <c r="B464" s="6" t="n"/>
      <c r="C464" s="19">
        <f>IF($B464="","",IFERROR(INDEX('Catálogo'!$B$2:$B$500,MATCH($B464,'Catálogo'!$A$2:$A$500,0)),"Clave no encontrada"))</f>
        <v/>
      </c>
      <c r="D464" s="6" t="n"/>
      <c r="E464" s="8" t="n"/>
      <c r="F464" s="7" t="n"/>
      <c r="G464" s="6" t="n"/>
      <c r="H464" s="10">
        <f>IF($N464&lt;&gt;1,"",IF(AND($I464&gt;0,ISNUMBER($F464)),$F464,$R464))</f>
        <v/>
      </c>
      <c r="I464" s="9">
        <f>IF($N464&lt;&gt;1,"",IF($D464="Salida",-ABS($E464),IF($D464="Entrada",ABS($E464),$E464)))</f>
        <v/>
      </c>
      <c r="J464" s="9">
        <f>IF($N464&lt;&gt;1,"",$Q464+$I464)</f>
        <v/>
      </c>
      <c r="K464" s="10">
        <f>IF($N464&lt;&gt;1,"",IF($I464&gt;0,IF($Q464&gt;0,($Q464*$R464+$I464*$H464)/($Q464+$I464),$H464),$R464))</f>
        <v/>
      </c>
      <c r="L464" s="10">
        <f>IF($N464&lt;&gt;1,"",ROUND($J464*$K464,2))</f>
        <v/>
      </c>
      <c r="N464" s="17">
        <f>IF(AND($B464&lt;&gt;"",ISNUMBER($E464),$D464&lt;&gt;""),1,0)</f>
        <v/>
      </c>
      <c r="O464" s="17">
        <f>IF($N464=1,COUNTIFS($B$2:$B464,$B464,$N$2:$N464,1),"")</f>
        <v/>
      </c>
      <c r="P464" s="17">
        <f>IF($N464=1,$B464&amp;"|"&amp;$O464,"")</f>
        <v/>
      </c>
      <c r="Q464" s="17">
        <f>IF($N464&lt;&gt;1,"",IF($O464=1,N(IFERROR(INDEX('Catálogo'!$F$2:$F$500,MATCH($B464,'Catálogo'!$A$2:$A$500,0)),0)),INDEX($J$1:$J$463,MATCH($B464&amp;"|"&amp;($O464-1),$P$1:$P$463,0))))</f>
        <v/>
      </c>
      <c r="R464" s="17">
        <f>IF($N464&lt;&gt;1,"",IF($O464=1,N(IFERROR(INDEX('Catálogo'!$E$2:$E$500,MATCH($B464,'Catálogo'!$A$2:$A$500,0)),0)),INDEX($K$1:$K$463,MATCH($B464&amp;"|"&amp;($O464-1),$P$1:$P$463,0))))</f>
        <v/>
      </c>
    </row>
    <row r="465" ht="18" customHeight="1">
      <c r="A465" s="18" t="n"/>
      <c r="B465" s="6" t="n"/>
      <c r="C465" s="19">
        <f>IF($B465="","",IFERROR(INDEX('Catálogo'!$B$2:$B$500,MATCH($B465,'Catálogo'!$A$2:$A$500,0)),"Clave no encontrada"))</f>
        <v/>
      </c>
      <c r="D465" s="6" t="n"/>
      <c r="E465" s="8" t="n"/>
      <c r="F465" s="7" t="n"/>
      <c r="G465" s="6" t="n"/>
      <c r="H465" s="10">
        <f>IF($N465&lt;&gt;1,"",IF(AND($I465&gt;0,ISNUMBER($F465)),$F465,$R465))</f>
        <v/>
      </c>
      <c r="I465" s="9">
        <f>IF($N465&lt;&gt;1,"",IF($D465="Salida",-ABS($E465),IF($D465="Entrada",ABS($E465),$E465)))</f>
        <v/>
      </c>
      <c r="J465" s="9">
        <f>IF($N465&lt;&gt;1,"",$Q465+$I465)</f>
        <v/>
      </c>
      <c r="K465" s="10">
        <f>IF($N465&lt;&gt;1,"",IF($I465&gt;0,IF($Q465&gt;0,($Q465*$R465+$I465*$H465)/($Q465+$I465),$H465),$R465))</f>
        <v/>
      </c>
      <c r="L465" s="10">
        <f>IF($N465&lt;&gt;1,"",ROUND($J465*$K465,2))</f>
        <v/>
      </c>
      <c r="N465" s="17">
        <f>IF(AND($B465&lt;&gt;"",ISNUMBER($E465),$D465&lt;&gt;""),1,0)</f>
        <v/>
      </c>
      <c r="O465" s="17">
        <f>IF($N465=1,COUNTIFS($B$2:$B465,$B465,$N$2:$N465,1),"")</f>
        <v/>
      </c>
      <c r="P465" s="17">
        <f>IF($N465=1,$B465&amp;"|"&amp;$O465,"")</f>
        <v/>
      </c>
      <c r="Q465" s="17">
        <f>IF($N465&lt;&gt;1,"",IF($O465=1,N(IFERROR(INDEX('Catálogo'!$F$2:$F$500,MATCH($B465,'Catálogo'!$A$2:$A$500,0)),0)),INDEX($J$1:$J$464,MATCH($B465&amp;"|"&amp;($O465-1),$P$1:$P$464,0))))</f>
        <v/>
      </c>
      <c r="R465" s="17">
        <f>IF($N465&lt;&gt;1,"",IF($O465=1,N(IFERROR(INDEX('Catálogo'!$E$2:$E$500,MATCH($B465,'Catálogo'!$A$2:$A$500,0)),0)),INDEX($K$1:$K$464,MATCH($B465&amp;"|"&amp;($O465-1),$P$1:$P$464,0))))</f>
        <v/>
      </c>
    </row>
    <row r="466" ht="18" customHeight="1">
      <c r="A466" s="18" t="n"/>
      <c r="B466" s="6" t="n"/>
      <c r="C466" s="19">
        <f>IF($B466="","",IFERROR(INDEX('Catálogo'!$B$2:$B$500,MATCH($B466,'Catálogo'!$A$2:$A$500,0)),"Clave no encontrada"))</f>
        <v/>
      </c>
      <c r="D466" s="6" t="n"/>
      <c r="E466" s="8" t="n"/>
      <c r="F466" s="7" t="n"/>
      <c r="G466" s="6" t="n"/>
      <c r="H466" s="10">
        <f>IF($N466&lt;&gt;1,"",IF(AND($I466&gt;0,ISNUMBER($F466)),$F466,$R466))</f>
        <v/>
      </c>
      <c r="I466" s="9">
        <f>IF($N466&lt;&gt;1,"",IF($D466="Salida",-ABS($E466),IF($D466="Entrada",ABS($E466),$E466)))</f>
        <v/>
      </c>
      <c r="J466" s="9">
        <f>IF($N466&lt;&gt;1,"",$Q466+$I466)</f>
        <v/>
      </c>
      <c r="K466" s="10">
        <f>IF($N466&lt;&gt;1,"",IF($I466&gt;0,IF($Q466&gt;0,($Q466*$R466+$I466*$H466)/($Q466+$I466),$H466),$R466))</f>
        <v/>
      </c>
      <c r="L466" s="10">
        <f>IF($N466&lt;&gt;1,"",ROUND($J466*$K466,2))</f>
        <v/>
      </c>
      <c r="N466" s="17">
        <f>IF(AND($B466&lt;&gt;"",ISNUMBER($E466),$D466&lt;&gt;""),1,0)</f>
        <v/>
      </c>
      <c r="O466" s="17">
        <f>IF($N466=1,COUNTIFS($B$2:$B466,$B466,$N$2:$N466,1),"")</f>
        <v/>
      </c>
      <c r="P466" s="17">
        <f>IF($N466=1,$B466&amp;"|"&amp;$O466,"")</f>
        <v/>
      </c>
      <c r="Q466" s="17">
        <f>IF($N466&lt;&gt;1,"",IF($O466=1,N(IFERROR(INDEX('Catálogo'!$F$2:$F$500,MATCH($B466,'Catálogo'!$A$2:$A$500,0)),0)),INDEX($J$1:$J$465,MATCH($B466&amp;"|"&amp;($O466-1),$P$1:$P$465,0))))</f>
        <v/>
      </c>
      <c r="R466" s="17">
        <f>IF($N466&lt;&gt;1,"",IF($O466=1,N(IFERROR(INDEX('Catálogo'!$E$2:$E$500,MATCH($B466,'Catálogo'!$A$2:$A$500,0)),0)),INDEX($K$1:$K$465,MATCH($B466&amp;"|"&amp;($O466-1),$P$1:$P$465,0))))</f>
        <v/>
      </c>
    </row>
    <row r="467" ht="18" customHeight="1">
      <c r="A467" s="18" t="n"/>
      <c r="B467" s="6" t="n"/>
      <c r="C467" s="19">
        <f>IF($B467="","",IFERROR(INDEX('Catálogo'!$B$2:$B$500,MATCH($B467,'Catálogo'!$A$2:$A$500,0)),"Clave no encontrada"))</f>
        <v/>
      </c>
      <c r="D467" s="6" t="n"/>
      <c r="E467" s="8" t="n"/>
      <c r="F467" s="7" t="n"/>
      <c r="G467" s="6" t="n"/>
      <c r="H467" s="10">
        <f>IF($N467&lt;&gt;1,"",IF(AND($I467&gt;0,ISNUMBER($F467)),$F467,$R467))</f>
        <v/>
      </c>
      <c r="I467" s="9">
        <f>IF($N467&lt;&gt;1,"",IF($D467="Salida",-ABS($E467),IF($D467="Entrada",ABS($E467),$E467)))</f>
        <v/>
      </c>
      <c r="J467" s="9">
        <f>IF($N467&lt;&gt;1,"",$Q467+$I467)</f>
        <v/>
      </c>
      <c r="K467" s="10">
        <f>IF($N467&lt;&gt;1,"",IF($I467&gt;0,IF($Q467&gt;0,($Q467*$R467+$I467*$H467)/($Q467+$I467),$H467),$R467))</f>
        <v/>
      </c>
      <c r="L467" s="10">
        <f>IF($N467&lt;&gt;1,"",ROUND($J467*$K467,2))</f>
        <v/>
      </c>
      <c r="N467" s="17">
        <f>IF(AND($B467&lt;&gt;"",ISNUMBER($E467),$D467&lt;&gt;""),1,0)</f>
        <v/>
      </c>
      <c r="O467" s="17">
        <f>IF($N467=1,COUNTIFS($B$2:$B467,$B467,$N$2:$N467,1),"")</f>
        <v/>
      </c>
      <c r="P467" s="17">
        <f>IF($N467=1,$B467&amp;"|"&amp;$O467,"")</f>
        <v/>
      </c>
      <c r="Q467" s="17">
        <f>IF($N467&lt;&gt;1,"",IF($O467=1,N(IFERROR(INDEX('Catálogo'!$F$2:$F$500,MATCH($B467,'Catálogo'!$A$2:$A$500,0)),0)),INDEX($J$1:$J$466,MATCH($B467&amp;"|"&amp;($O467-1),$P$1:$P$466,0))))</f>
        <v/>
      </c>
      <c r="R467" s="17">
        <f>IF($N467&lt;&gt;1,"",IF($O467=1,N(IFERROR(INDEX('Catálogo'!$E$2:$E$500,MATCH($B467,'Catálogo'!$A$2:$A$500,0)),0)),INDEX($K$1:$K$466,MATCH($B467&amp;"|"&amp;($O467-1),$P$1:$P$466,0))))</f>
        <v/>
      </c>
    </row>
    <row r="468" ht="18" customHeight="1">
      <c r="A468" s="18" t="n"/>
      <c r="B468" s="6" t="n"/>
      <c r="C468" s="19">
        <f>IF($B468="","",IFERROR(INDEX('Catálogo'!$B$2:$B$500,MATCH($B468,'Catálogo'!$A$2:$A$500,0)),"Clave no encontrada"))</f>
        <v/>
      </c>
      <c r="D468" s="6" t="n"/>
      <c r="E468" s="8" t="n"/>
      <c r="F468" s="7" t="n"/>
      <c r="G468" s="6" t="n"/>
      <c r="H468" s="10">
        <f>IF($N468&lt;&gt;1,"",IF(AND($I468&gt;0,ISNUMBER($F468)),$F468,$R468))</f>
        <v/>
      </c>
      <c r="I468" s="9">
        <f>IF($N468&lt;&gt;1,"",IF($D468="Salida",-ABS($E468),IF($D468="Entrada",ABS($E468),$E468)))</f>
        <v/>
      </c>
      <c r="J468" s="9">
        <f>IF($N468&lt;&gt;1,"",$Q468+$I468)</f>
        <v/>
      </c>
      <c r="K468" s="10">
        <f>IF($N468&lt;&gt;1,"",IF($I468&gt;0,IF($Q468&gt;0,($Q468*$R468+$I468*$H468)/($Q468+$I468),$H468),$R468))</f>
        <v/>
      </c>
      <c r="L468" s="10">
        <f>IF($N468&lt;&gt;1,"",ROUND($J468*$K468,2))</f>
        <v/>
      </c>
      <c r="N468" s="17">
        <f>IF(AND($B468&lt;&gt;"",ISNUMBER($E468),$D468&lt;&gt;""),1,0)</f>
        <v/>
      </c>
      <c r="O468" s="17">
        <f>IF($N468=1,COUNTIFS($B$2:$B468,$B468,$N$2:$N468,1),"")</f>
        <v/>
      </c>
      <c r="P468" s="17">
        <f>IF($N468=1,$B468&amp;"|"&amp;$O468,"")</f>
        <v/>
      </c>
      <c r="Q468" s="17">
        <f>IF($N468&lt;&gt;1,"",IF($O468=1,N(IFERROR(INDEX('Catálogo'!$F$2:$F$500,MATCH($B468,'Catálogo'!$A$2:$A$500,0)),0)),INDEX($J$1:$J$467,MATCH($B468&amp;"|"&amp;($O468-1),$P$1:$P$467,0))))</f>
        <v/>
      </c>
      <c r="R468" s="17">
        <f>IF($N468&lt;&gt;1,"",IF($O468=1,N(IFERROR(INDEX('Catálogo'!$E$2:$E$500,MATCH($B468,'Catálogo'!$A$2:$A$500,0)),0)),INDEX($K$1:$K$467,MATCH($B468&amp;"|"&amp;($O468-1),$P$1:$P$467,0))))</f>
        <v/>
      </c>
    </row>
    <row r="469" ht="18" customHeight="1">
      <c r="A469" s="18" t="n"/>
      <c r="B469" s="6" t="n"/>
      <c r="C469" s="19">
        <f>IF($B469="","",IFERROR(INDEX('Catálogo'!$B$2:$B$500,MATCH($B469,'Catálogo'!$A$2:$A$500,0)),"Clave no encontrada"))</f>
        <v/>
      </c>
      <c r="D469" s="6" t="n"/>
      <c r="E469" s="8" t="n"/>
      <c r="F469" s="7" t="n"/>
      <c r="G469" s="6" t="n"/>
      <c r="H469" s="10">
        <f>IF($N469&lt;&gt;1,"",IF(AND($I469&gt;0,ISNUMBER($F469)),$F469,$R469))</f>
        <v/>
      </c>
      <c r="I469" s="9">
        <f>IF($N469&lt;&gt;1,"",IF($D469="Salida",-ABS($E469),IF($D469="Entrada",ABS($E469),$E469)))</f>
        <v/>
      </c>
      <c r="J469" s="9">
        <f>IF($N469&lt;&gt;1,"",$Q469+$I469)</f>
        <v/>
      </c>
      <c r="K469" s="10">
        <f>IF($N469&lt;&gt;1,"",IF($I469&gt;0,IF($Q469&gt;0,($Q469*$R469+$I469*$H469)/($Q469+$I469),$H469),$R469))</f>
        <v/>
      </c>
      <c r="L469" s="10">
        <f>IF($N469&lt;&gt;1,"",ROUND($J469*$K469,2))</f>
        <v/>
      </c>
      <c r="N469" s="17">
        <f>IF(AND($B469&lt;&gt;"",ISNUMBER($E469),$D469&lt;&gt;""),1,0)</f>
        <v/>
      </c>
      <c r="O469" s="17">
        <f>IF($N469=1,COUNTIFS($B$2:$B469,$B469,$N$2:$N469,1),"")</f>
        <v/>
      </c>
      <c r="P469" s="17">
        <f>IF($N469=1,$B469&amp;"|"&amp;$O469,"")</f>
        <v/>
      </c>
      <c r="Q469" s="17">
        <f>IF($N469&lt;&gt;1,"",IF($O469=1,N(IFERROR(INDEX('Catálogo'!$F$2:$F$500,MATCH($B469,'Catálogo'!$A$2:$A$500,0)),0)),INDEX($J$1:$J$468,MATCH($B469&amp;"|"&amp;($O469-1),$P$1:$P$468,0))))</f>
        <v/>
      </c>
      <c r="R469" s="17">
        <f>IF($N469&lt;&gt;1,"",IF($O469=1,N(IFERROR(INDEX('Catálogo'!$E$2:$E$500,MATCH($B469,'Catálogo'!$A$2:$A$500,0)),0)),INDEX($K$1:$K$468,MATCH($B469&amp;"|"&amp;($O469-1),$P$1:$P$468,0))))</f>
        <v/>
      </c>
    </row>
    <row r="470" ht="18" customHeight="1">
      <c r="A470" s="18" t="n"/>
      <c r="B470" s="6" t="n"/>
      <c r="C470" s="19">
        <f>IF($B470="","",IFERROR(INDEX('Catálogo'!$B$2:$B$500,MATCH($B470,'Catálogo'!$A$2:$A$500,0)),"Clave no encontrada"))</f>
        <v/>
      </c>
      <c r="D470" s="6" t="n"/>
      <c r="E470" s="8" t="n"/>
      <c r="F470" s="7" t="n"/>
      <c r="G470" s="6" t="n"/>
      <c r="H470" s="10">
        <f>IF($N470&lt;&gt;1,"",IF(AND($I470&gt;0,ISNUMBER($F470)),$F470,$R470))</f>
        <v/>
      </c>
      <c r="I470" s="9">
        <f>IF($N470&lt;&gt;1,"",IF($D470="Salida",-ABS($E470),IF($D470="Entrada",ABS($E470),$E470)))</f>
        <v/>
      </c>
      <c r="J470" s="9">
        <f>IF($N470&lt;&gt;1,"",$Q470+$I470)</f>
        <v/>
      </c>
      <c r="K470" s="10">
        <f>IF($N470&lt;&gt;1,"",IF($I470&gt;0,IF($Q470&gt;0,($Q470*$R470+$I470*$H470)/($Q470+$I470),$H470),$R470))</f>
        <v/>
      </c>
      <c r="L470" s="10">
        <f>IF($N470&lt;&gt;1,"",ROUND($J470*$K470,2))</f>
        <v/>
      </c>
      <c r="N470" s="17">
        <f>IF(AND($B470&lt;&gt;"",ISNUMBER($E470),$D470&lt;&gt;""),1,0)</f>
        <v/>
      </c>
      <c r="O470" s="17">
        <f>IF($N470=1,COUNTIFS($B$2:$B470,$B470,$N$2:$N470,1),"")</f>
        <v/>
      </c>
      <c r="P470" s="17">
        <f>IF($N470=1,$B470&amp;"|"&amp;$O470,"")</f>
        <v/>
      </c>
      <c r="Q470" s="17">
        <f>IF($N470&lt;&gt;1,"",IF($O470=1,N(IFERROR(INDEX('Catálogo'!$F$2:$F$500,MATCH($B470,'Catálogo'!$A$2:$A$500,0)),0)),INDEX($J$1:$J$469,MATCH($B470&amp;"|"&amp;($O470-1),$P$1:$P$469,0))))</f>
        <v/>
      </c>
      <c r="R470" s="17">
        <f>IF($N470&lt;&gt;1,"",IF($O470=1,N(IFERROR(INDEX('Catálogo'!$E$2:$E$500,MATCH($B470,'Catálogo'!$A$2:$A$500,0)),0)),INDEX($K$1:$K$469,MATCH($B470&amp;"|"&amp;($O470-1),$P$1:$P$469,0))))</f>
        <v/>
      </c>
    </row>
    <row r="471" ht="18" customHeight="1">
      <c r="A471" s="18" t="n"/>
      <c r="B471" s="6" t="n"/>
      <c r="C471" s="19">
        <f>IF($B471="","",IFERROR(INDEX('Catálogo'!$B$2:$B$500,MATCH($B471,'Catálogo'!$A$2:$A$500,0)),"Clave no encontrada"))</f>
        <v/>
      </c>
      <c r="D471" s="6" t="n"/>
      <c r="E471" s="8" t="n"/>
      <c r="F471" s="7" t="n"/>
      <c r="G471" s="6" t="n"/>
      <c r="H471" s="10">
        <f>IF($N471&lt;&gt;1,"",IF(AND($I471&gt;0,ISNUMBER($F471)),$F471,$R471))</f>
        <v/>
      </c>
      <c r="I471" s="9">
        <f>IF($N471&lt;&gt;1,"",IF($D471="Salida",-ABS($E471),IF($D471="Entrada",ABS($E471),$E471)))</f>
        <v/>
      </c>
      <c r="J471" s="9">
        <f>IF($N471&lt;&gt;1,"",$Q471+$I471)</f>
        <v/>
      </c>
      <c r="K471" s="10">
        <f>IF($N471&lt;&gt;1,"",IF($I471&gt;0,IF($Q471&gt;0,($Q471*$R471+$I471*$H471)/($Q471+$I471),$H471),$R471))</f>
        <v/>
      </c>
      <c r="L471" s="10">
        <f>IF($N471&lt;&gt;1,"",ROUND($J471*$K471,2))</f>
        <v/>
      </c>
      <c r="N471" s="17">
        <f>IF(AND($B471&lt;&gt;"",ISNUMBER($E471),$D471&lt;&gt;""),1,0)</f>
        <v/>
      </c>
      <c r="O471" s="17">
        <f>IF($N471=1,COUNTIFS($B$2:$B471,$B471,$N$2:$N471,1),"")</f>
        <v/>
      </c>
      <c r="P471" s="17">
        <f>IF($N471=1,$B471&amp;"|"&amp;$O471,"")</f>
        <v/>
      </c>
      <c r="Q471" s="17">
        <f>IF($N471&lt;&gt;1,"",IF($O471=1,N(IFERROR(INDEX('Catálogo'!$F$2:$F$500,MATCH($B471,'Catálogo'!$A$2:$A$500,0)),0)),INDEX($J$1:$J$470,MATCH($B471&amp;"|"&amp;($O471-1),$P$1:$P$470,0))))</f>
        <v/>
      </c>
      <c r="R471" s="17">
        <f>IF($N471&lt;&gt;1,"",IF($O471=1,N(IFERROR(INDEX('Catálogo'!$E$2:$E$500,MATCH($B471,'Catálogo'!$A$2:$A$500,0)),0)),INDEX($K$1:$K$470,MATCH($B471&amp;"|"&amp;($O471-1),$P$1:$P$470,0))))</f>
        <v/>
      </c>
    </row>
    <row r="472" ht="18" customHeight="1">
      <c r="A472" s="18" t="n"/>
      <c r="B472" s="6" t="n"/>
      <c r="C472" s="19">
        <f>IF($B472="","",IFERROR(INDEX('Catálogo'!$B$2:$B$500,MATCH($B472,'Catálogo'!$A$2:$A$500,0)),"Clave no encontrada"))</f>
        <v/>
      </c>
      <c r="D472" s="6" t="n"/>
      <c r="E472" s="8" t="n"/>
      <c r="F472" s="7" t="n"/>
      <c r="G472" s="6" t="n"/>
      <c r="H472" s="10">
        <f>IF($N472&lt;&gt;1,"",IF(AND($I472&gt;0,ISNUMBER($F472)),$F472,$R472))</f>
        <v/>
      </c>
      <c r="I472" s="9">
        <f>IF($N472&lt;&gt;1,"",IF($D472="Salida",-ABS($E472),IF($D472="Entrada",ABS($E472),$E472)))</f>
        <v/>
      </c>
      <c r="J472" s="9">
        <f>IF($N472&lt;&gt;1,"",$Q472+$I472)</f>
        <v/>
      </c>
      <c r="K472" s="10">
        <f>IF($N472&lt;&gt;1,"",IF($I472&gt;0,IF($Q472&gt;0,($Q472*$R472+$I472*$H472)/($Q472+$I472),$H472),$R472))</f>
        <v/>
      </c>
      <c r="L472" s="10">
        <f>IF($N472&lt;&gt;1,"",ROUND($J472*$K472,2))</f>
        <v/>
      </c>
      <c r="N472" s="17">
        <f>IF(AND($B472&lt;&gt;"",ISNUMBER($E472),$D472&lt;&gt;""),1,0)</f>
        <v/>
      </c>
      <c r="O472" s="17">
        <f>IF($N472=1,COUNTIFS($B$2:$B472,$B472,$N$2:$N472,1),"")</f>
        <v/>
      </c>
      <c r="P472" s="17">
        <f>IF($N472=1,$B472&amp;"|"&amp;$O472,"")</f>
        <v/>
      </c>
      <c r="Q472" s="17">
        <f>IF($N472&lt;&gt;1,"",IF($O472=1,N(IFERROR(INDEX('Catálogo'!$F$2:$F$500,MATCH($B472,'Catálogo'!$A$2:$A$500,0)),0)),INDEX($J$1:$J$471,MATCH($B472&amp;"|"&amp;($O472-1),$P$1:$P$471,0))))</f>
        <v/>
      </c>
      <c r="R472" s="17">
        <f>IF($N472&lt;&gt;1,"",IF($O472=1,N(IFERROR(INDEX('Catálogo'!$E$2:$E$500,MATCH($B472,'Catálogo'!$A$2:$A$500,0)),0)),INDEX($K$1:$K$471,MATCH($B472&amp;"|"&amp;($O472-1),$P$1:$P$471,0))))</f>
        <v/>
      </c>
    </row>
    <row r="473" ht="18" customHeight="1">
      <c r="A473" s="18" t="n"/>
      <c r="B473" s="6" t="n"/>
      <c r="C473" s="19">
        <f>IF($B473="","",IFERROR(INDEX('Catálogo'!$B$2:$B$500,MATCH($B473,'Catálogo'!$A$2:$A$500,0)),"Clave no encontrada"))</f>
        <v/>
      </c>
      <c r="D473" s="6" t="n"/>
      <c r="E473" s="8" t="n"/>
      <c r="F473" s="7" t="n"/>
      <c r="G473" s="6" t="n"/>
      <c r="H473" s="10">
        <f>IF($N473&lt;&gt;1,"",IF(AND($I473&gt;0,ISNUMBER($F473)),$F473,$R473))</f>
        <v/>
      </c>
      <c r="I473" s="9">
        <f>IF($N473&lt;&gt;1,"",IF($D473="Salida",-ABS($E473),IF($D473="Entrada",ABS($E473),$E473)))</f>
        <v/>
      </c>
      <c r="J473" s="9">
        <f>IF($N473&lt;&gt;1,"",$Q473+$I473)</f>
        <v/>
      </c>
      <c r="K473" s="10">
        <f>IF($N473&lt;&gt;1,"",IF($I473&gt;0,IF($Q473&gt;0,($Q473*$R473+$I473*$H473)/($Q473+$I473),$H473),$R473))</f>
        <v/>
      </c>
      <c r="L473" s="10">
        <f>IF($N473&lt;&gt;1,"",ROUND($J473*$K473,2))</f>
        <v/>
      </c>
      <c r="N473" s="17">
        <f>IF(AND($B473&lt;&gt;"",ISNUMBER($E473),$D473&lt;&gt;""),1,0)</f>
        <v/>
      </c>
      <c r="O473" s="17">
        <f>IF($N473=1,COUNTIFS($B$2:$B473,$B473,$N$2:$N473,1),"")</f>
        <v/>
      </c>
      <c r="P473" s="17">
        <f>IF($N473=1,$B473&amp;"|"&amp;$O473,"")</f>
        <v/>
      </c>
      <c r="Q473" s="17">
        <f>IF($N473&lt;&gt;1,"",IF($O473=1,N(IFERROR(INDEX('Catálogo'!$F$2:$F$500,MATCH($B473,'Catálogo'!$A$2:$A$500,0)),0)),INDEX($J$1:$J$472,MATCH($B473&amp;"|"&amp;($O473-1),$P$1:$P$472,0))))</f>
        <v/>
      </c>
      <c r="R473" s="17">
        <f>IF($N473&lt;&gt;1,"",IF($O473=1,N(IFERROR(INDEX('Catálogo'!$E$2:$E$500,MATCH($B473,'Catálogo'!$A$2:$A$500,0)),0)),INDEX($K$1:$K$472,MATCH($B473&amp;"|"&amp;($O473-1),$P$1:$P$472,0))))</f>
        <v/>
      </c>
    </row>
    <row r="474" ht="18" customHeight="1">
      <c r="A474" s="18" t="n"/>
      <c r="B474" s="6" t="n"/>
      <c r="C474" s="19">
        <f>IF($B474="","",IFERROR(INDEX('Catálogo'!$B$2:$B$500,MATCH($B474,'Catálogo'!$A$2:$A$500,0)),"Clave no encontrada"))</f>
        <v/>
      </c>
      <c r="D474" s="6" t="n"/>
      <c r="E474" s="8" t="n"/>
      <c r="F474" s="7" t="n"/>
      <c r="G474" s="6" t="n"/>
      <c r="H474" s="10">
        <f>IF($N474&lt;&gt;1,"",IF(AND($I474&gt;0,ISNUMBER($F474)),$F474,$R474))</f>
        <v/>
      </c>
      <c r="I474" s="9">
        <f>IF($N474&lt;&gt;1,"",IF($D474="Salida",-ABS($E474),IF($D474="Entrada",ABS($E474),$E474)))</f>
        <v/>
      </c>
      <c r="J474" s="9">
        <f>IF($N474&lt;&gt;1,"",$Q474+$I474)</f>
        <v/>
      </c>
      <c r="K474" s="10">
        <f>IF($N474&lt;&gt;1,"",IF($I474&gt;0,IF($Q474&gt;0,($Q474*$R474+$I474*$H474)/($Q474+$I474),$H474),$R474))</f>
        <v/>
      </c>
      <c r="L474" s="10">
        <f>IF($N474&lt;&gt;1,"",ROUND($J474*$K474,2))</f>
        <v/>
      </c>
      <c r="N474" s="17">
        <f>IF(AND($B474&lt;&gt;"",ISNUMBER($E474),$D474&lt;&gt;""),1,0)</f>
        <v/>
      </c>
      <c r="O474" s="17">
        <f>IF($N474=1,COUNTIFS($B$2:$B474,$B474,$N$2:$N474,1),"")</f>
        <v/>
      </c>
      <c r="P474" s="17">
        <f>IF($N474=1,$B474&amp;"|"&amp;$O474,"")</f>
        <v/>
      </c>
      <c r="Q474" s="17">
        <f>IF($N474&lt;&gt;1,"",IF($O474=1,N(IFERROR(INDEX('Catálogo'!$F$2:$F$500,MATCH($B474,'Catálogo'!$A$2:$A$500,0)),0)),INDEX($J$1:$J$473,MATCH($B474&amp;"|"&amp;($O474-1),$P$1:$P$473,0))))</f>
        <v/>
      </c>
      <c r="R474" s="17">
        <f>IF($N474&lt;&gt;1,"",IF($O474=1,N(IFERROR(INDEX('Catálogo'!$E$2:$E$500,MATCH($B474,'Catálogo'!$A$2:$A$500,0)),0)),INDEX($K$1:$K$473,MATCH($B474&amp;"|"&amp;($O474-1),$P$1:$P$473,0))))</f>
        <v/>
      </c>
    </row>
    <row r="475" ht="18" customHeight="1">
      <c r="A475" s="18" t="n"/>
      <c r="B475" s="6" t="n"/>
      <c r="C475" s="19">
        <f>IF($B475="","",IFERROR(INDEX('Catálogo'!$B$2:$B$500,MATCH($B475,'Catálogo'!$A$2:$A$500,0)),"Clave no encontrada"))</f>
        <v/>
      </c>
      <c r="D475" s="6" t="n"/>
      <c r="E475" s="8" t="n"/>
      <c r="F475" s="7" t="n"/>
      <c r="G475" s="6" t="n"/>
      <c r="H475" s="10">
        <f>IF($N475&lt;&gt;1,"",IF(AND($I475&gt;0,ISNUMBER($F475)),$F475,$R475))</f>
        <v/>
      </c>
      <c r="I475" s="9">
        <f>IF($N475&lt;&gt;1,"",IF($D475="Salida",-ABS($E475),IF($D475="Entrada",ABS($E475),$E475)))</f>
        <v/>
      </c>
      <c r="J475" s="9">
        <f>IF($N475&lt;&gt;1,"",$Q475+$I475)</f>
        <v/>
      </c>
      <c r="K475" s="10">
        <f>IF($N475&lt;&gt;1,"",IF($I475&gt;0,IF($Q475&gt;0,($Q475*$R475+$I475*$H475)/($Q475+$I475),$H475),$R475))</f>
        <v/>
      </c>
      <c r="L475" s="10">
        <f>IF($N475&lt;&gt;1,"",ROUND($J475*$K475,2))</f>
        <v/>
      </c>
      <c r="N475" s="17">
        <f>IF(AND($B475&lt;&gt;"",ISNUMBER($E475),$D475&lt;&gt;""),1,0)</f>
        <v/>
      </c>
      <c r="O475" s="17">
        <f>IF($N475=1,COUNTIFS($B$2:$B475,$B475,$N$2:$N475,1),"")</f>
        <v/>
      </c>
      <c r="P475" s="17">
        <f>IF($N475=1,$B475&amp;"|"&amp;$O475,"")</f>
        <v/>
      </c>
      <c r="Q475" s="17">
        <f>IF($N475&lt;&gt;1,"",IF($O475=1,N(IFERROR(INDEX('Catálogo'!$F$2:$F$500,MATCH($B475,'Catálogo'!$A$2:$A$500,0)),0)),INDEX($J$1:$J$474,MATCH($B475&amp;"|"&amp;($O475-1),$P$1:$P$474,0))))</f>
        <v/>
      </c>
      <c r="R475" s="17">
        <f>IF($N475&lt;&gt;1,"",IF($O475=1,N(IFERROR(INDEX('Catálogo'!$E$2:$E$500,MATCH($B475,'Catálogo'!$A$2:$A$500,0)),0)),INDEX($K$1:$K$474,MATCH($B475&amp;"|"&amp;($O475-1),$P$1:$P$474,0))))</f>
        <v/>
      </c>
    </row>
    <row r="476" ht="18" customHeight="1">
      <c r="A476" s="18" t="n"/>
      <c r="B476" s="6" t="n"/>
      <c r="C476" s="19">
        <f>IF($B476="","",IFERROR(INDEX('Catálogo'!$B$2:$B$500,MATCH($B476,'Catálogo'!$A$2:$A$500,0)),"Clave no encontrada"))</f>
        <v/>
      </c>
      <c r="D476" s="6" t="n"/>
      <c r="E476" s="8" t="n"/>
      <c r="F476" s="7" t="n"/>
      <c r="G476" s="6" t="n"/>
      <c r="H476" s="10">
        <f>IF($N476&lt;&gt;1,"",IF(AND($I476&gt;0,ISNUMBER($F476)),$F476,$R476))</f>
        <v/>
      </c>
      <c r="I476" s="9">
        <f>IF($N476&lt;&gt;1,"",IF($D476="Salida",-ABS($E476),IF($D476="Entrada",ABS($E476),$E476)))</f>
        <v/>
      </c>
      <c r="J476" s="9">
        <f>IF($N476&lt;&gt;1,"",$Q476+$I476)</f>
        <v/>
      </c>
      <c r="K476" s="10">
        <f>IF($N476&lt;&gt;1,"",IF($I476&gt;0,IF($Q476&gt;0,($Q476*$R476+$I476*$H476)/($Q476+$I476),$H476),$R476))</f>
        <v/>
      </c>
      <c r="L476" s="10">
        <f>IF($N476&lt;&gt;1,"",ROUND($J476*$K476,2))</f>
        <v/>
      </c>
      <c r="N476" s="17">
        <f>IF(AND($B476&lt;&gt;"",ISNUMBER($E476),$D476&lt;&gt;""),1,0)</f>
        <v/>
      </c>
      <c r="O476" s="17">
        <f>IF($N476=1,COUNTIFS($B$2:$B476,$B476,$N$2:$N476,1),"")</f>
        <v/>
      </c>
      <c r="P476" s="17">
        <f>IF($N476=1,$B476&amp;"|"&amp;$O476,"")</f>
        <v/>
      </c>
      <c r="Q476" s="17">
        <f>IF($N476&lt;&gt;1,"",IF($O476=1,N(IFERROR(INDEX('Catálogo'!$F$2:$F$500,MATCH($B476,'Catálogo'!$A$2:$A$500,0)),0)),INDEX($J$1:$J$475,MATCH($B476&amp;"|"&amp;($O476-1),$P$1:$P$475,0))))</f>
        <v/>
      </c>
      <c r="R476" s="17">
        <f>IF($N476&lt;&gt;1,"",IF($O476=1,N(IFERROR(INDEX('Catálogo'!$E$2:$E$500,MATCH($B476,'Catálogo'!$A$2:$A$500,0)),0)),INDEX($K$1:$K$475,MATCH($B476&amp;"|"&amp;($O476-1),$P$1:$P$475,0))))</f>
        <v/>
      </c>
    </row>
    <row r="477" ht="18" customHeight="1">
      <c r="A477" s="18" t="n"/>
      <c r="B477" s="6" t="n"/>
      <c r="C477" s="19">
        <f>IF($B477="","",IFERROR(INDEX('Catálogo'!$B$2:$B$500,MATCH($B477,'Catálogo'!$A$2:$A$500,0)),"Clave no encontrada"))</f>
        <v/>
      </c>
      <c r="D477" s="6" t="n"/>
      <c r="E477" s="8" t="n"/>
      <c r="F477" s="7" t="n"/>
      <c r="G477" s="6" t="n"/>
      <c r="H477" s="10">
        <f>IF($N477&lt;&gt;1,"",IF(AND($I477&gt;0,ISNUMBER($F477)),$F477,$R477))</f>
        <v/>
      </c>
      <c r="I477" s="9">
        <f>IF($N477&lt;&gt;1,"",IF($D477="Salida",-ABS($E477),IF($D477="Entrada",ABS($E477),$E477)))</f>
        <v/>
      </c>
      <c r="J477" s="9">
        <f>IF($N477&lt;&gt;1,"",$Q477+$I477)</f>
        <v/>
      </c>
      <c r="K477" s="10">
        <f>IF($N477&lt;&gt;1,"",IF($I477&gt;0,IF($Q477&gt;0,($Q477*$R477+$I477*$H477)/($Q477+$I477),$H477),$R477))</f>
        <v/>
      </c>
      <c r="L477" s="10">
        <f>IF($N477&lt;&gt;1,"",ROUND($J477*$K477,2))</f>
        <v/>
      </c>
      <c r="N477" s="17">
        <f>IF(AND($B477&lt;&gt;"",ISNUMBER($E477),$D477&lt;&gt;""),1,0)</f>
        <v/>
      </c>
      <c r="O477" s="17">
        <f>IF($N477=1,COUNTIFS($B$2:$B477,$B477,$N$2:$N477,1),"")</f>
        <v/>
      </c>
      <c r="P477" s="17">
        <f>IF($N477=1,$B477&amp;"|"&amp;$O477,"")</f>
        <v/>
      </c>
      <c r="Q477" s="17">
        <f>IF($N477&lt;&gt;1,"",IF($O477=1,N(IFERROR(INDEX('Catálogo'!$F$2:$F$500,MATCH($B477,'Catálogo'!$A$2:$A$500,0)),0)),INDEX($J$1:$J$476,MATCH($B477&amp;"|"&amp;($O477-1),$P$1:$P$476,0))))</f>
        <v/>
      </c>
      <c r="R477" s="17">
        <f>IF($N477&lt;&gt;1,"",IF($O477=1,N(IFERROR(INDEX('Catálogo'!$E$2:$E$500,MATCH($B477,'Catálogo'!$A$2:$A$500,0)),0)),INDEX($K$1:$K$476,MATCH($B477&amp;"|"&amp;($O477-1),$P$1:$P$476,0))))</f>
        <v/>
      </c>
    </row>
    <row r="478" ht="18" customHeight="1">
      <c r="A478" s="18" t="n"/>
      <c r="B478" s="6" t="n"/>
      <c r="C478" s="19">
        <f>IF($B478="","",IFERROR(INDEX('Catálogo'!$B$2:$B$500,MATCH($B478,'Catálogo'!$A$2:$A$500,0)),"Clave no encontrada"))</f>
        <v/>
      </c>
      <c r="D478" s="6" t="n"/>
      <c r="E478" s="8" t="n"/>
      <c r="F478" s="7" t="n"/>
      <c r="G478" s="6" t="n"/>
      <c r="H478" s="10">
        <f>IF($N478&lt;&gt;1,"",IF(AND($I478&gt;0,ISNUMBER($F478)),$F478,$R478))</f>
        <v/>
      </c>
      <c r="I478" s="9">
        <f>IF($N478&lt;&gt;1,"",IF($D478="Salida",-ABS($E478),IF($D478="Entrada",ABS($E478),$E478)))</f>
        <v/>
      </c>
      <c r="J478" s="9">
        <f>IF($N478&lt;&gt;1,"",$Q478+$I478)</f>
        <v/>
      </c>
      <c r="K478" s="10">
        <f>IF($N478&lt;&gt;1,"",IF($I478&gt;0,IF($Q478&gt;0,($Q478*$R478+$I478*$H478)/($Q478+$I478),$H478),$R478))</f>
        <v/>
      </c>
      <c r="L478" s="10">
        <f>IF($N478&lt;&gt;1,"",ROUND($J478*$K478,2))</f>
        <v/>
      </c>
      <c r="N478" s="17">
        <f>IF(AND($B478&lt;&gt;"",ISNUMBER($E478),$D478&lt;&gt;""),1,0)</f>
        <v/>
      </c>
      <c r="O478" s="17">
        <f>IF($N478=1,COUNTIFS($B$2:$B478,$B478,$N$2:$N478,1),"")</f>
        <v/>
      </c>
      <c r="P478" s="17">
        <f>IF($N478=1,$B478&amp;"|"&amp;$O478,"")</f>
        <v/>
      </c>
      <c r="Q478" s="17">
        <f>IF($N478&lt;&gt;1,"",IF($O478=1,N(IFERROR(INDEX('Catálogo'!$F$2:$F$500,MATCH($B478,'Catálogo'!$A$2:$A$500,0)),0)),INDEX($J$1:$J$477,MATCH($B478&amp;"|"&amp;($O478-1),$P$1:$P$477,0))))</f>
        <v/>
      </c>
      <c r="R478" s="17">
        <f>IF($N478&lt;&gt;1,"",IF($O478=1,N(IFERROR(INDEX('Catálogo'!$E$2:$E$500,MATCH($B478,'Catálogo'!$A$2:$A$500,0)),0)),INDEX($K$1:$K$477,MATCH($B478&amp;"|"&amp;($O478-1),$P$1:$P$477,0))))</f>
        <v/>
      </c>
    </row>
    <row r="479" ht="18" customHeight="1">
      <c r="A479" s="18" t="n"/>
      <c r="B479" s="6" t="n"/>
      <c r="C479" s="19">
        <f>IF($B479="","",IFERROR(INDEX('Catálogo'!$B$2:$B$500,MATCH($B479,'Catálogo'!$A$2:$A$500,0)),"Clave no encontrada"))</f>
        <v/>
      </c>
      <c r="D479" s="6" t="n"/>
      <c r="E479" s="8" t="n"/>
      <c r="F479" s="7" t="n"/>
      <c r="G479" s="6" t="n"/>
      <c r="H479" s="10">
        <f>IF($N479&lt;&gt;1,"",IF(AND($I479&gt;0,ISNUMBER($F479)),$F479,$R479))</f>
        <v/>
      </c>
      <c r="I479" s="9">
        <f>IF($N479&lt;&gt;1,"",IF($D479="Salida",-ABS($E479),IF($D479="Entrada",ABS($E479),$E479)))</f>
        <v/>
      </c>
      <c r="J479" s="9">
        <f>IF($N479&lt;&gt;1,"",$Q479+$I479)</f>
        <v/>
      </c>
      <c r="K479" s="10">
        <f>IF($N479&lt;&gt;1,"",IF($I479&gt;0,IF($Q479&gt;0,($Q479*$R479+$I479*$H479)/($Q479+$I479),$H479),$R479))</f>
        <v/>
      </c>
      <c r="L479" s="10">
        <f>IF($N479&lt;&gt;1,"",ROUND($J479*$K479,2))</f>
        <v/>
      </c>
      <c r="N479" s="17">
        <f>IF(AND($B479&lt;&gt;"",ISNUMBER($E479),$D479&lt;&gt;""),1,0)</f>
        <v/>
      </c>
      <c r="O479" s="17">
        <f>IF($N479=1,COUNTIFS($B$2:$B479,$B479,$N$2:$N479,1),"")</f>
        <v/>
      </c>
      <c r="P479" s="17">
        <f>IF($N479=1,$B479&amp;"|"&amp;$O479,"")</f>
        <v/>
      </c>
      <c r="Q479" s="17">
        <f>IF($N479&lt;&gt;1,"",IF($O479=1,N(IFERROR(INDEX('Catálogo'!$F$2:$F$500,MATCH($B479,'Catálogo'!$A$2:$A$500,0)),0)),INDEX($J$1:$J$478,MATCH($B479&amp;"|"&amp;($O479-1),$P$1:$P$478,0))))</f>
        <v/>
      </c>
      <c r="R479" s="17">
        <f>IF($N479&lt;&gt;1,"",IF($O479=1,N(IFERROR(INDEX('Catálogo'!$E$2:$E$500,MATCH($B479,'Catálogo'!$A$2:$A$500,0)),0)),INDEX($K$1:$K$478,MATCH($B479&amp;"|"&amp;($O479-1),$P$1:$P$478,0))))</f>
        <v/>
      </c>
    </row>
    <row r="480" ht="18" customHeight="1">
      <c r="A480" s="18" t="n"/>
      <c r="B480" s="6" t="n"/>
      <c r="C480" s="19">
        <f>IF($B480="","",IFERROR(INDEX('Catálogo'!$B$2:$B$500,MATCH($B480,'Catálogo'!$A$2:$A$500,0)),"Clave no encontrada"))</f>
        <v/>
      </c>
      <c r="D480" s="6" t="n"/>
      <c r="E480" s="8" t="n"/>
      <c r="F480" s="7" t="n"/>
      <c r="G480" s="6" t="n"/>
      <c r="H480" s="10">
        <f>IF($N480&lt;&gt;1,"",IF(AND($I480&gt;0,ISNUMBER($F480)),$F480,$R480))</f>
        <v/>
      </c>
      <c r="I480" s="9">
        <f>IF($N480&lt;&gt;1,"",IF($D480="Salida",-ABS($E480),IF($D480="Entrada",ABS($E480),$E480)))</f>
        <v/>
      </c>
      <c r="J480" s="9">
        <f>IF($N480&lt;&gt;1,"",$Q480+$I480)</f>
        <v/>
      </c>
      <c r="K480" s="10">
        <f>IF($N480&lt;&gt;1,"",IF($I480&gt;0,IF($Q480&gt;0,($Q480*$R480+$I480*$H480)/($Q480+$I480),$H480),$R480))</f>
        <v/>
      </c>
      <c r="L480" s="10">
        <f>IF($N480&lt;&gt;1,"",ROUND($J480*$K480,2))</f>
        <v/>
      </c>
      <c r="N480" s="17">
        <f>IF(AND($B480&lt;&gt;"",ISNUMBER($E480),$D480&lt;&gt;""),1,0)</f>
        <v/>
      </c>
      <c r="O480" s="17">
        <f>IF($N480=1,COUNTIFS($B$2:$B480,$B480,$N$2:$N480,1),"")</f>
        <v/>
      </c>
      <c r="P480" s="17">
        <f>IF($N480=1,$B480&amp;"|"&amp;$O480,"")</f>
        <v/>
      </c>
      <c r="Q480" s="17">
        <f>IF($N480&lt;&gt;1,"",IF($O480=1,N(IFERROR(INDEX('Catálogo'!$F$2:$F$500,MATCH($B480,'Catálogo'!$A$2:$A$500,0)),0)),INDEX($J$1:$J$479,MATCH($B480&amp;"|"&amp;($O480-1),$P$1:$P$479,0))))</f>
        <v/>
      </c>
      <c r="R480" s="17">
        <f>IF($N480&lt;&gt;1,"",IF($O480=1,N(IFERROR(INDEX('Catálogo'!$E$2:$E$500,MATCH($B480,'Catálogo'!$A$2:$A$500,0)),0)),INDEX($K$1:$K$479,MATCH($B480&amp;"|"&amp;($O480-1),$P$1:$P$479,0))))</f>
        <v/>
      </c>
    </row>
    <row r="481" ht="18" customHeight="1">
      <c r="A481" s="18" t="n"/>
      <c r="B481" s="6" t="n"/>
      <c r="C481" s="19">
        <f>IF($B481="","",IFERROR(INDEX('Catálogo'!$B$2:$B$500,MATCH($B481,'Catálogo'!$A$2:$A$500,0)),"Clave no encontrada"))</f>
        <v/>
      </c>
      <c r="D481" s="6" t="n"/>
      <c r="E481" s="8" t="n"/>
      <c r="F481" s="7" t="n"/>
      <c r="G481" s="6" t="n"/>
      <c r="H481" s="10">
        <f>IF($N481&lt;&gt;1,"",IF(AND($I481&gt;0,ISNUMBER($F481)),$F481,$R481))</f>
        <v/>
      </c>
      <c r="I481" s="9">
        <f>IF($N481&lt;&gt;1,"",IF($D481="Salida",-ABS($E481),IF($D481="Entrada",ABS($E481),$E481)))</f>
        <v/>
      </c>
      <c r="J481" s="9">
        <f>IF($N481&lt;&gt;1,"",$Q481+$I481)</f>
        <v/>
      </c>
      <c r="K481" s="10">
        <f>IF($N481&lt;&gt;1,"",IF($I481&gt;0,IF($Q481&gt;0,($Q481*$R481+$I481*$H481)/($Q481+$I481),$H481),$R481))</f>
        <v/>
      </c>
      <c r="L481" s="10">
        <f>IF($N481&lt;&gt;1,"",ROUND($J481*$K481,2))</f>
        <v/>
      </c>
      <c r="N481" s="17">
        <f>IF(AND($B481&lt;&gt;"",ISNUMBER($E481),$D481&lt;&gt;""),1,0)</f>
        <v/>
      </c>
      <c r="O481" s="17">
        <f>IF($N481=1,COUNTIFS($B$2:$B481,$B481,$N$2:$N481,1),"")</f>
        <v/>
      </c>
      <c r="P481" s="17">
        <f>IF($N481=1,$B481&amp;"|"&amp;$O481,"")</f>
        <v/>
      </c>
      <c r="Q481" s="17">
        <f>IF($N481&lt;&gt;1,"",IF($O481=1,N(IFERROR(INDEX('Catálogo'!$F$2:$F$500,MATCH($B481,'Catálogo'!$A$2:$A$500,0)),0)),INDEX($J$1:$J$480,MATCH($B481&amp;"|"&amp;($O481-1),$P$1:$P$480,0))))</f>
        <v/>
      </c>
      <c r="R481" s="17">
        <f>IF($N481&lt;&gt;1,"",IF($O481=1,N(IFERROR(INDEX('Catálogo'!$E$2:$E$500,MATCH($B481,'Catálogo'!$A$2:$A$500,0)),0)),INDEX($K$1:$K$480,MATCH($B481&amp;"|"&amp;($O481-1),$P$1:$P$480,0))))</f>
        <v/>
      </c>
    </row>
    <row r="482" ht="18" customHeight="1">
      <c r="A482" s="18" t="n"/>
      <c r="B482" s="6" t="n"/>
      <c r="C482" s="19">
        <f>IF($B482="","",IFERROR(INDEX('Catálogo'!$B$2:$B$500,MATCH($B482,'Catálogo'!$A$2:$A$500,0)),"Clave no encontrada"))</f>
        <v/>
      </c>
      <c r="D482" s="6" t="n"/>
      <c r="E482" s="8" t="n"/>
      <c r="F482" s="7" t="n"/>
      <c r="G482" s="6" t="n"/>
      <c r="H482" s="10">
        <f>IF($N482&lt;&gt;1,"",IF(AND($I482&gt;0,ISNUMBER($F482)),$F482,$R482))</f>
        <v/>
      </c>
      <c r="I482" s="9">
        <f>IF($N482&lt;&gt;1,"",IF($D482="Salida",-ABS($E482),IF($D482="Entrada",ABS($E482),$E482)))</f>
        <v/>
      </c>
      <c r="J482" s="9">
        <f>IF($N482&lt;&gt;1,"",$Q482+$I482)</f>
        <v/>
      </c>
      <c r="K482" s="10">
        <f>IF($N482&lt;&gt;1,"",IF($I482&gt;0,IF($Q482&gt;0,($Q482*$R482+$I482*$H482)/($Q482+$I482),$H482),$R482))</f>
        <v/>
      </c>
      <c r="L482" s="10">
        <f>IF($N482&lt;&gt;1,"",ROUND($J482*$K482,2))</f>
        <v/>
      </c>
      <c r="N482" s="17">
        <f>IF(AND($B482&lt;&gt;"",ISNUMBER($E482),$D482&lt;&gt;""),1,0)</f>
        <v/>
      </c>
      <c r="O482" s="17">
        <f>IF($N482=1,COUNTIFS($B$2:$B482,$B482,$N$2:$N482,1),"")</f>
        <v/>
      </c>
      <c r="P482" s="17">
        <f>IF($N482=1,$B482&amp;"|"&amp;$O482,"")</f>
        <v/>
      </c>
      <c r="Q482" s="17">
        <f>IF($N482&lt;&gt;1,"",IF($O482=1,N(IFERROR(INDEX('Catálogo'!$F$2:$F$500,MATCH($B482,'Catálogo'!$A$2:$A$500,0)),0)),INDEX($J$1:$J$481,MATCH($B482&amp;"|"&amp;($O482-1),$P$1:$P$481,0))))</f>
        <v/>
      </c>
      <c r="R482" s="17">
        <f>IF($N482&lt;&gt;1,"",IF($O482=1,N(IFERROR(INDEX('Catálogo'!$E$2:$E$500,MATCH($B482,'Catálogo'!$A$2:$A$500,0)),0)),INDEX($K$1:$K$481,MATCH($B482&amp;"|"&amp;($O482-1),$P$1:$P$481,0))))</f>
        <v/>
      </c>
    </row>
    <row r="483" ht="18" customHeight="1">
      <c r="A483" s="18" t="n"/>
      <c r="B483" s="6" t="n"/>
      <c r="C483" s="19">
        <f>IF($B483="","",IFERROR(INDEX('Catálogo'!$B$2:$B$500,MATCH($B483,'Catálogo'!$A$2:$A$500,0)),"Clave no encontrada"))</f>
        <v/>
      </c>
      <c r="D483" s="6" t="n"/>
      <c r="E483" s="8" t="n"/>
      <c r="F483" s="7" t="n"/>
      <c r="G483" s="6" t="n"/>
      <c r="H483" s="10">
        <f>IF($N483&lt;&gt;1,"",IF(AND($I483&gt;0,ISNUMBER($F483)),$F483,$R483))</f>
        <v/>
      </c>
      <c r="I483" s="9">
        <f>IF($N483&lt;&gt;1,"",IF($D483="Salida",-ABS($E483),IF($D483="Entrada",ABS($E483),$E483)))</f>
        <v/>
      </c>
      <c r="J483" s="9">
        <f>IF($N483&lt;&gt;1,"",$Q483+$I483)</f>
        <v/>
      </c>
      <c r="K483" s="10">
        <f>IF($N483&lt;&gt;1,"",IF($I483&gt;0,IF($Q483&gt;0,($Q483*$R483+$I483*$H483)/($Q483+$I483),$H483),$R483))</f>
        <v/>
      </c>
      <c r="L483" s="10">
        <f>IF($N483&lt;&gt;1,"",ROUND($J483*$K483,2))</f>
        <v/>
      </c>
      <c r="N483" s="17">
        <f>IF(AND($B483&lt;&gt;"",ISNUMBER($E483),$D483&lt;&gt;""),1,0)</f>
        <v/>
      </c>
      <c r="O483" s="17">
        <f>IF($N483=1,COUNTIFS($B$2:$B483,$B483,$N$2:$N483,1),"")</f>
        <v/>
      </c>
      <c r="P483" s="17">
        <f>IF($N483=1,$B483&amp;"|"&amp;$O483,"")</f>
        <v/>
      </c>
      <c r="Q483" s="17">
        <f>IF($N483&lt;&gt;1,"",IF($O483=1,N(IFERROR(INDEX('Catálogo'!$F$2:$F$500,MATCH($B483,'Catálogo'!$A$2:$A$500,0)),0)),INDEX($J$1:$J$482,MATCH($B483&amp;"|"&amp;($O483-1),$P$1:$P$482,0))))</f>
        <v/>
      </c>
      <c r="R483" s="17">
        <f>IF($N483&lt;&gt;1,"",IF($O483=1,N(IFERROR(INDEX('Catálogo'!$E$2:$E$500,MATCH($B483,'Catálogo'!$A$2:$A$500,0)),0)),INDEX($K$1:$K$482,MATCH($B483&amp;"|"&amp;($O483-1),$P$1:$P$482,0))))</f>
        <v/>
      </c>
    </row>
    <row r="484" ht="18" customHeight="1">
      <c r="A484" s="18" t="n"/>
      <c r="B484" s="6" t="n"/>
      <c r="C484" s="19">
        <f>IF($B484="","",IFERROR(INDEX('Catálogo'!$B$2:$B$500,MATCH($B484,'Catálogo'!$A$2:$A$500,0)),"Clave no encontrada"))</f>
        <v/>
      </c>
      <c r="D484" s="6" t="n"/>
      <c r="E484" s="8" t="n"/>
      <c r="F484" s="7" t="n"/>
      <c r="G484" s="6" t="n"/>
      <c r="H484" s="10">
        <f>IF($N484&lt;&gt;1,"",IF(AND($I484&gt;0,ISNUMBER($F484)),$F484,$R484))</f>
        <v/>
      </c>
      <c r="I484" s="9">
        <f>IF($N484&lt;&gt;1,"",IF($D484="Salida",-ABS($E484),IF($D484="Entrada",ABS($E484),$E484)))</f>
        <v/>
      </c>
      <c r="J484" s="9">
        <f>IF($N484&lt;&gt;1,"",$Q484+$I484)</f>
        <v/>
      </c>
      <c r="K484" s="10">
        <f>IF($N484&lt;&gt;1,"",IF($I484&gt;0,IF($Q484&gt;0,($Q484*$R484+$I484*$H484)/($Q484+$I484),$H484),$R484))</f>
        <v/>
      </c>
      <c r="L484" s="10">
        <f>IF($N484&lt;&gt;1,"",ROUND($J484*$K484,2))</f>
        <v/>
      </c>
      <c r="N484" s="17">
        <f>IF(AND($B484&lt;&gt;"",ISNUMBER($E484),$D484&lt;&gt;""),1,0)</f>
        <v/>
      </c>
      <c r="O484" s="17">
        <f>IF($N484=1,COUNTIFS($B$2:$B484,$B484,$N$2:$N484,1),"")</f>
        <v/>
      </c>
      <c r="P484" s="17">
        <f>IF($N484=1,$B484&amp;"|"&amp;$O484,"")</f>
        <v/>
      </c>
      <c r="Q484" s="17">
        <f>IF($N484&lt;&gt;1,"",IF($O484=1,N(IFERROR(INDEX('Catálogo'!$F$2:$F$500,MATCH($B484,'Catálogo'!$A$2:$A$500,0)),0)),INDEX($J$1:$J$483,MATCH($B484&amp;"|"&amp;($O484-1),$P$1:$P$483,0))))</f>
        <v/>
      </c>
      <c r="R484" s="17">
        <f>IF($N484&lt;&gt;1,"",IF($O484=1,N(IFERROR(INDEX('Catálogo'!$E$2:$E$500,MATCH($B484,'Catálogo'!$A$2:$A$500,0)),0)),INDEX($K$1:$K$483,MATCH($B484&amp;"|"&amp;($O484-1),$P$1:$P$483,0))))</f>
        <v/>
      </c>
    </row>
    <row r="485" ht="18" customHeight="1">
      <c r="A485" s="18" t="n"/>
      <c r="B485" s="6" t="n"/>
      <c r="C485" s="19">
        <f>IF($B485="","",IFERROR(INDEX('Catálogo'!$B$2:$B$500,MATCH($B485,'Catálogo'!$A$2:$A$500,0)),"Clave no encontrada"))</f>
        <v/>
      </c>
      <c r="D485" s="6" t="n"/>
      <c r="E485" s="8" t="n"/>
      <c r="F485" s="7" t="n"/>
      <c r="G485" s="6" t="n"/>
      <c r="H485" s="10">
        <f>IF($N485&lt;&gt;1,"",IF(AND($I485&gt;0,ISNUMBER($F485)),$F485,$R485))</f>
        <v/>
      </c>
      <c r="I485" s="9">
        <f>IF($N485&lt;&gt;1,"",IF($D485="Salida",-ABS($E485),IF($D485="Entrada",ABS($E485),$E485)))</f>
        <v/>
      </c>
      <c r="J485" s="9">
        <f>IF($N485&lt;&gt;1,"",$Q485+$I485)</f>
        <v/>
      </c>
      <c r="K485" s="10">
        <f>IF($N485&lt;&gt;1,"",IF($I485&gt;0,IF($Q485&gt;0,($Q485*$R485+$I485*$H485)/($Q485+$I485),$H485),$R485))</f>
        <v/>
      </c>
      <c r="L485" s="10">
        <f>IF($N485&lt;&gt;1,"",ROUND($J485*$K485,2))</f>
        <v/>
      </c>
      <c r="N485" s="17">
        <f>IF(AND($B485&lt;&gt;"",ISNUMBER($E485),$D485&lt;&gt;""),1,0)</f>
        <v/>
      </c>
      <c r="O485" s="17">
        <f>IF($N485=1,COUNTIFS($B$2:$B485,$B485,$N$2:$N485,1),"")</f>
        <v/>
      </c>
      <c r="P485" s="17">
        <f>IF($N485=1,$B485&amp;"|"&amp;$O485,"")</f>
        <v/>
      </c>
      <c r="Q485" s="17">
        <f>IF($N485&lt;&gt;1,"",IF($O485=1,N(IFERROR(INDEX('Catálogo'!$F$2:$F$500,MATCH($B485,'Catálogo'!$A$2:$A$500,0)),0)),INDEX($J$1:$J$484,MATCH($B485&amp;"|"&amp;($O485-1),$P$1:$P$484,0))))</f>
        <v/>
      </c>
      <c r="R485" s="17">
        <f>IF($N485&lt;&gt;1,"",IF($O485=1,N(IFERROR(INDEX('Catálogo'!$E$2:$E$500,MATCH($B485,'Catálogo'!$A$2:$A$500,0)),0)),INDEX($K$1:$K$484,MATCH($B485&amp;"|"&amp;($O485-1),$P$1:$P$484,0))))</f>
        <v/>
      </c>
    </row>
    <row r="486" ht="18" customHeight="1">
      <c r="A486" s="18" t="n"/>
      <c r="B486" s="6" t="n"/>
      <c r="C486" s="19">
        <f>IF($B486="","",IFERROR(INDEX('Catálogo'!$B$2:$B$500,MATCH($B486,'Catálogo'!$A$2:$A$500,0)),"Clave no encontrada"))</f>
        <v/>
      </c>
      <c r="D486" s="6" t="n"/>
      <c r="E486" s="8" t="n"/>
      <c r="F486" s="7" t="n"/>
      <c r="G486" s="6" t="n"/>
      <c r="H486" s="10">
        <f>IF($N486&lt;&gt;1,"",IF(AND($I486&gt;0,ISNUMBER($F486)),$F486,$R486))</f>
        <v/>
      </c>
      <c r="I486" s="9">
        <f>IF($N486&lt;&gt;1,"",IF($D486="Salida",-ABS($E486),IF($D486="Entrada",ABS($E486),$E486)))</f>
        <v/>
      </c>
      <c r="J486" s="9">
        <f>IF($N486&lt;&gt;1,"",$Q486+$I486)</f>
        <v/>
      </c>
      <c r="K486" s="10">
        <f>IF($N486&lt;&gt;1,"",IF($I486&gt;0,IF($Q486&gt;0,($Q486*$R486+$I486*$H486)/($Q486+$I486),$H486),$R486))</f>
        <v/>
      </c>
      <c r="L486" s="10">
        <f>IF($N486&lt;&gt;1,"",ROUND($J486*$K486,2))</f>
        <v/>
      </c>
      <c r="N486" s="17">
        <f>IF(AND($B486&lt;&gt;"",ISNUMBER($E486),$D486&lt;&gt;""),1,0)</f>
        <v/>
      </c>
      <c r="O486" s="17">
        <f>IF($N486=1,COUNTIFS($B$2:$B486,$B486,$N$2:$N486,1),"")</f>
        <v/>
      </c>
      <c r="P486" s="17">
        <f>IF($N486=1,$B486&amp;"|"&amp;$O486,"")</f>
        <v/>
      </c>
      <c r="Q486" s="17">
        <f>IF($N486&lt;&gt;1,"",IF($O486=1,N(IFERROR(INDEX('Catálogo'!$F$2:$F$500,MATCH($B486,'Catálogo'!$A$2:$A$500,0)),0)),INDEX($J$1:$J$485,MATCH($B486&amp;"|"&amp;($O486-1),$P$1:$P$485,0))))</f>
        <v/>
      </c>
      <c r="R486" s="17">
        <f>IF($N486&lt;&gt;1,"",IF($O486=1,N(IFERROR(INDEX('Catálogo'!$E$2:$E$500,MATCH($B486,'Catálogo'!$A$2:$A$500,0)),0)),INDEX($K$1:$K$485,MATCH($B486&amp;"|"&amp;($O486-1),$P$1:$P$485,0))))</f>
        <v/>
      </c>
    </row>
    <row r="487" ht="18" customHeight="1">
      <c r="A487" s="18" t="n"/>
      <c r="B487" s="6" t="n"/>
      <c r="C487" s="19">
        <f>IF($B487="","",IFERROR(INDEX('Catálogo'!$B$2:$B$500,MATCH($B487,'Catálogo'!$A$2:$A$500,0)),"Clave no encontrada"))</f>
        <v/>
      </c>
      <c r="D487" s="6" t="n"/>
      <c r="E487" s="8" t="n"/>
      <c r="F487" s="7" t="n"/>
      <c r="G487" s="6" t="n"/>
      <c r="H487" s="10">
        <f>IF($N487&lt;&gt;1,"",IF(AND($I487&gt;0,ISNUMBER($F487)),$F487,$R487))</f>
        <v/>
      </c>
      <c r="I487" s="9">
        <f>IF($N487&lt;&gt;1,"",IF($D487="Salida",-ABS($E487),IF($D487="Entrada",ABS($E487),$E487)))</f>
        <v/>
      </c>
      <c r="J487" s="9">
        <f>IF($N487&lt;&gt;1,"",$Q487+$I487)</f>
        <v/>
      </c>
      <c r="K487" s="10">
        <f>IF($N487&lt;&gt;1,"",IF($I487&gt;0,IF($Q487&gt;0,($Q487*$R487+$I487*$H487)/($Q487+$I487),$H487),$R487))</f>
        <v/>
      </c>
      <c r="L487" s="10">
        <f>IF($N487&lt;&gt;1,"",ROUND($J487*$K487,2))</f>
        <v/>
      </c>
      <c r="N487" s="17">
        <f>IF(AND($B487&lt;&gt;"",ISNUMBER($E487),$D487&lt;&gt;""),1,0)</f>
        <v/>
      </c>
      <c r="O487" s="17">
        <f>IF($N487=1,COUNTIFS($B$2:$B487,$B487,$N$2:$N487,1),"")</f>
        <v/>
      </c>
      <c r="P487" s="17">
        <f>IF($N487=1,$B487&amp;"|"&amp;$O487,"")</f>
        <v/>
      </c>
      <c r="Q487" s="17">
        <f>IF($N487&lt;&gt;1,"",IF($O487=1,N(IFERROR(INDEX('Catálogo'!$F$2:$F$500,MATCH($B487,'Catálogo'!$A$2:$A$500,0)),0)),INDEX($J$1:$J$486,MATCH($B487&amp;"|"&amp;($O487-1),$P$1:$P$486,0))))</f>
        <v/>
      </c>
      <c r="R487" s="17">
        <f>IF($N487&lt;&gt;1,"",IF($O487=1,N(IFERROR(INDEX('Catálogo'!$E$2:$E$500,MATCH($B487,'Catálogo'!$A$2:$A$500,0)),0)),INDEX($K$1:$K$486,MATCH($B487&amp;"|"&amp;($O487-1),$P$1:$P$486,0))))</f>
        <v/>
      </c>
    </row>
    <row r="488" ht="18" customHeight="1">
      <c r="A488" s="18" t="n"/>
      <c r="B488" s="6" t="n"/>
      <c r="C488" s="19">
        <f>IF($B488="","",IFERROR(INDEX('Catálogo'!$B$2:$B$500,MATCH($B488,'Catálogo'!$A$2:$A$500,0)),"Clave no encontrada"))</f>
        <v/>
      </c>
      <c r="D488" s="6" t="n"/>
      <c r="E488" s="8" t="n"/>
      <c r="F488" s="7" t="n"/>
      <c r="G488" s="6" t="n"/>
      <c r="H488" s="10">
        <f>IF($N488&lt;&gt;1,"",IF(AND($I488&gt;0,ISNUMBER($F488)),$F488,$R488))</f>
        <v/>
      </c>
      <c r="I488" s="9">
        <f>IF($N488&lt;&gt;1,"",IF($D488="Salida",-ABS($E488),IF($D488="Entrada",ABS($E488),$E488)))</f>
        <v/>
      </c>
      <c r="J488" s="9">
        <f>IF($N488&lt;&gt;1,"",$Q488+$I488)</f>
        <v/>
      </c>
      <c r="K488" s="10">
        <f>IF($N488&lt;&gt;1,"",IF($I488&gt;0,IF($Q488&gt;0,($Q488*$R488+$I488*$H488)/($Q488+$I488),$H488),$R488))</f>
        <v/>
      </c>
      <c r="L488" s="10">
        <f>IF($N488&lt;&gt;1,"",ROUND($J488*$K488,2))</f>
        <v/>
      </c>
      <c r="N488" s="17">
        <f>IF(AND($B488&lt;&gt;"",ISNUMBER($E488),$D488&lt;&gt;""),1,0)</f>
        <v/>
      </c>
      <c r="O488" s="17">
        <f>IF($N488=1,COUNTIFS($B$2:$B488,$B488,$N$2:$N488,1),"")</f>
        <v/>
      </c>
      <c r="P488" s="17">
        <f>IF($N488=1,$B488&amp;"|"&amp;$O488,"")</f>
        <v/>
      </c>
      <c r="Q488" s="17">
        <f>IF($N488&lt;&gt;1,"",IF($O488=1,N(IFERROR(INDEX('Catálogo'!$F$2:$F$500,MATCH($B488,'Catálogo'!$A$2:$A$500,0)),0)),INDEX($J$1:$J$487,MATCH($B488&amp;"|"&amp;($O488-1),$P$1:$P$487,0))))</f>
        <v/>
      </c>
      <c r="R488" s="17">
        <f>IF($N488&lt;&gt;1,"",IF($O488=1,N(IFERROR(INDEX('Catálogo'!$E$2:$E$500,MATCH($B488,'Catálogo'!$A$2:$A$500,0)),0)),INDEX($K$1:$K$487,MATCH($B488&amp;"|"&amp;($O488-1),$P$1:$P$487,0))))</f>
        <v/>
      </c>
    </row>
    <row r="489" ht="18" customHeight="1">
      <c r="A489" s="18" t="n"/>
      <c r="B489" s="6" t="n"/>
      <c r="C489" s="19">
        <f>IF($B489="","",IFERROR(INDEX('Catálogo'!$B$2:$B$500,MATCH($B489,'Catálogo'!$A$2:$A$500,0)),"Clave no encontrada"))</f>
        <v/>
      </c>
      <c r="D489" s="6" t="n"/>
      <c r="E489" s="8" t="n"/>
      <c r="F489" s="7" t="n"/>
      <c r="G489" s="6" t="n"/>
      <c r="H489" s="10">
        <f>IF($N489&lt;&gt;1,"",IF(AND($I489&gt;0,ISNUMBER($F489)),$F489,$R489))</f>
        <v/>
      </c>
      <c r="I489" s="9">
        <f>IF($N489&lt;&gt;1,"",IF($D489="Salida",-ABS($E489),IF($D489="Entrada",ABS($E489),$E489)))</f>
        <v/>
      </c>
      <c r="J489" s="9">
        <f>IF($N489&lt;&gt;1,"",$Q489+$I489)</f>
        <v/>
      </c>
      <c r="K489" s="10">
        <f>IF($N489&lt;&gt;1,"",IF($I489&gt;0,IF($Q489&gt;0,($Q489*$R489+$I489*$H489)/($Q489+$I489),$H489),$R489))</f>
        <v/>
      </c>
      <c r="L489" s="10">
        <f>IF($N489&lt;&gt;1,"",ROUND($J489*$K489,2))</f>
        <v/>
      </c>
      <c r="N489" s="17">
        <f>IF(AND($B489&lt;&gt;"",ISNUMBER($E489),$D489&lt;&gt;""),1,0)</f>
        <v/>
      </c>
      <c r="O489" s="17">
        <f>IF($N489=1,COUNTIFS($B$2:$B489,$B489,$N$2:$N489,1),"")</f>
        <v/>
      </c>
      <c r="P489" s="17">
        <f>IF($N489=1,$B489&amp;"|"&amp;$O489,"")</f>
        <v/>
      </c>
      <c r="Q489" s="17">
        <f>IF($N489&lt;&gt;1,"",IF($O489=1,N(IFERROR(INDEX('Catálogo'!$F$2:$F$500,MATCH($B489,'Catálogo'!$A$2:$A$500,0)),0)),INDEX($J$1:$J$488,MATCH($B489&amp;"|"&amp;($O489-1),$P$1:$P$488,0))))</f>
        <v/>
      </c>
      <c r="R489" s="17">
        <f>IF($N489&lt;&gt;1,"",IF($O489=1,N(IFERROR(INDEX('Catálogo'!$E$2:$E$500,MATCH($B489,'Catálogo'!$A$2:$A$500,0)),0)),INDEX($K$1:$K$488,MATCH($B489&amp;"|"&amp;($O489-1),$P$1:$P$488,0))))</f>
        <v/>
      </c>
    </row>
    <row r="490" ht="18" customHeight="1">
      <c r="A490" s="18" t="n"/>
      <c r="B490" s="6" t="n"/>
      <c r="C490" s="19">
        <f>IF($B490="","",IFERROR(INDEX('Catálogo'!$B$2:$B$500,MATCH($B490,'Catálogo'!$A$2:$A$500,0)),"Clave no encontrada"))</f>
        <v/>
      </c>
      <c r="D490" s="6" t="n"/>
      <c r="E490" s="8" t="n"/>
      <c r="F490" s="7" t="n"/>
      <c r="G490" s="6" t="n"/>
      <c r="H490" s="10">
        <f>IF($N490&lt;&gt;1,"",IF(AND($I490&gt;0,ISNUMBER($F490)),$F490,$R490))</f>
        <v/>
      </c>
      <c r="I490" s="9">
        <f>IF($N490&lt;&gt;1,"",IF($D490="Salida",-ABS($E490),IF($D490="Entrada",ABS($E490),$E490)))</f>
        <v/>
      </c>
      <c r="J490" s="9">
        <f>IF($N490&lt;&gt;1,"",$Q490+$I490)</f>
        <v/>
      </c>
      <c r="K490" s="10">
        <f>IF($N490&lt;&gt;1,"",IF($I490&gt;0,IF($Q490&gt;0,($Q490*$R490+$I490*$H490)/($Q490+$I490),$H490),$R490))</f>
        <v/>
      </c>
      <c r="L490" s="10">
        <f>IF($N490&lt;&gt;1,"",ROUND($J490*$K490,2))</f>
        <v/>
      </c>
      <c r="N490" s="17">
        <f>IF(AND($B490&lt;&gt;"",ISNUMBER($E490),$D490&lt;&gt;""),1,0)</f>
        <v/>
      </c>
      <c r="O490" s="17">
        <f>IF($N490=1,COUNTIFS($B$2:$B490,$B490,$N$2:$N490,1),"")</f>
        <v/>
      </c>
      <c r="P490" s="17">
        <f>IF($N490=1,$B490&amp;"|"&amp;$O490,"")</f>
        <v/>
      </c>
      <c r="Q490" s="17">
        <f>IF($N490&lt;&gt;1,"",IF($O490=1,N(IFERROR(INDEX('Catálogo'!$F$2:$F$500,MATCH($B490,'Catálogo'!$A$2:$A$500,0)),0)),INDEX($J$1:$J$489,MATCH($B490&amp;"|"&amp;($O490-1),$P$1:$P$489,0))))</f>
        <v/>
      </c>
      <c r="R490" s="17">
        <f>IF($N490&lt;&gt;1,"",IF($O490=1,N(IFERROR(INDEX('Catálogo'!$E$2:$E$500,MATCH($B490,'Catálogo'!$A$2:$A$500,0)),0)),INDEX($K$1:$K$489,MATCH($B490&amp;"|"&amp;($O490-1),$P$1:$P$489,0))))</f>
        <v/>
      </c>
    </row>
    <row r="491" ht="18" customHeight="1">
      <c r="A491" s="18" t="n"/>
      <c r="B491" s="6" t="n"/>
      <c r="C491" s="19">
        <f>IF($B491="","",IFERROR(INDEX('Catálogo'!$B$2:$B$500,MATCH($B491,'Catálogo'!$A$2:$A$500,0)),"Clave no encontrada"))</f>
        <v/>
      </c>
      <c r="D491" s="6" t="n"/>
      <c r="E491" s="8" t="n"/>
      <c r="F491" s="7" t="n"/>
      <c r="G491" s="6" t="n"/>
      <c r="H491" s="10">
        <f>IF($N491&lt;&gt;1,"",IF(AND($I491&gt;0,ISNUMBER($F491)),$F491,$R491))</f>
        <v/>
      </c>
      <c r="I491" s="9">
        <f>IF($N491&lt;&gt;1,"",IF($D491="Salida",-ABS($E491),IF($D491="Entrada",ABS($E491),$E491)))</f>
        <v/>
      </c>
      <c r="J491" s="9">
        <f>IF($N491&lt;&gt;1,"",$Q491+$I491)</f>
        <v/>
      </c>
      <c r="K491" s="10">
        <f>IF($N491&lt;&gt;1,"",IF($I491&gt;0,IF($Q491&gt;0,($Q491*$R491+$I491*$H491)/($Q491+$I491),$H491),$R491))</f>
        <v/>
      </c>
      <c r="L491" s="10">
        <f>IF($N491&lt;&gt;1,"",ROUND($J491*$K491,2))</f>
        <v/>
      </c>
      <c r="N491" s="17">
        <f>IF(AND($B491&lt;&gt;"",ISNUMBER($E491),$D491&lt;&gt;""),1,0)</f>
        <v/>
      </c>
      <c r="O491" s="17">
        <f>IF($N491=1,COUNTIFS($B$2:$B491,$B491,$N$2:$N491,1),"")</f>
        <v/>
      </c>
      <c r="P491" s="17">
        <f>IF($N491=1,$B491&amp;"|"&amp;$O491,"")</f>
        <v/>
      </c>
      <c r="Q491" s="17">
        <f>IF($N491&lt;&gt;1,"",IF($O491=1,N(IFERROR(INDEX('Catálogo'!$F$2:$F$500,MATCH($B491,'Catálogo'!$A$2:$A$500,0)),0)),INDEX($J$1:$J$490,MATCH($B491&amp;"|"&amp;($O491-1),$P$1:$P$490,0))))</f>
        <v/>
      </c>
      <c r="R491" s="17">
        <f>IF($N491&lt;&gt;1,"",IF($O491=1,N(IFERROR(INDEX('Catálogo'!$E$2:$E$500,MATCH($B491,'Catálogo'!$A$2:$A$500,0)),0)),INDEX($K$1:$K$490,MATCH($B491&amp;"|"&amp;($O491-1),$P$1:$P$490,0))))</f>
        <v/>
      </c>
    </row>
    <row r="492" ht="18" customHeight="1">
      <c r="A492" s="18" t="n"/>
      <c r="B492" s="6" t="n"/>
      <c r="C492" s="19">
        <f>IF($B492="","",IFERROR(INDEX('Catálogo'!$B$2:$B$500,MATCH($B492,'Catálogo'!$A$2:$A$500,0)),"Clave no encontrada"))</f>
        <v/>
      </c>
      <c r="D492" s="6" t="n"/>
      <c r="E492" s="8" t="n"/>
      <c r="F492" s="7" t="n"/>
      <c r="G492" s="6" t="n"/>
      <c r="H492" s="10">
        <f>IF($N492&lt;&gt;1,"",IF(AND($I492&gt;0,ISNUMBER($F492)),$F492,$R492))</f>
        <v/>
      </c>
      <c r="I492" s="9">
        <f>IF($N492&lt;&gt;1,"",IF($D492="Salida",-ABS($E492),IF($D492="Entrada",ABS($E492),$E492)))</f>
        <v/>
      </c>
      <c r="J492" s="9">
        <f>IF($N492&lt;&gt;1,"",$Q492+$I492)</f>
        <v/>
      </c>
      <c r="K492" s="10">
        <f>IF($N492&lt;&gt;1,"",IF($I492&gt;0,IF($Q492&gt;0,($Q492*$R492+$I492*$H492)/($Q492+$I492),$H492),$R492))</f>
        <v/>
      </c>
      <c r="L492" s="10">
        <f>IF($N492&lt;&gt;1,"",ROUND($J492*$K492,2))</f>
        <v/>
      </c>
      <c r="N492" s="17">
        <f>IF(AND($B492&lt;&gt;"",ISNUMBER($E492),$D492&lt;&gt;""),1,0)</f>
        <v/>
      </c>
      <c r="O492" s="17">
        <f>IF($N492=1,COUNTIFS($B$2:$B492,$B492,$N$2:$N492,1),"")</f>
        <v/>
      </c>
      <c r="P492" s="17">
        <f>IF($N492=1,$B492&amp;"|"&amp;$O492,"")</f>
        <v/>
      </c>
      <c r="Q492" s="17">
        <f>IF($N492&lt;&gt;1,"",IF($O492=1,N(IFERROR(INDEX('Catálogo'!$F$2:$F$500,MATCH($B492,'Catálogo'!$A$2:$A$500,0)),0)),INDEX($J$1:$J$491,MATCH($B492&amp;"|"&amp;($O492-1),$P$1:$P$491,0))))</f>
        <v/>
      </c>
      <c r="R492" s="17">
        <f>IF($N492&lt;&gt;1,"",IF($O492=1,N(IFERROR(INDEX('Catálogo'!$E$2:$E$500,MATCH($B492,'Catálogo'!$A$2:$A$500,0)),0)),INDEX($K$1:$K$491,MATCH($B492&amp;"|"&amp;($O492-1),$P$1:$P$491,0))))</f>
        <v/>
      </c>
    </row>
    <row r="493" ht="18" customHeight="1">
      <c r="A493" s="18" t="n"/>
      <c r="B493" s="6" t="n"/>
      <c r="C493" s="19">
        <f>IF($B493="","",IFERROR(INDEX('Catálogo'!$B$2:$B$500,MATCH($B493,'Catálogo'!$A$2:$A$500,0)),"Clave no encontrada"))</f>
        <v/>
      </c>
      <c r="D493" s="6" t="n"/>
      <c r="E493" s="8" t="n"/>
      <c r="F493" s="7" t="n"/>
      <c r="G493" s="6" t="n"/>
      <c r="H493" s="10">
        <f>IF($N493&lt;&gt;1,"",IF(AND($I493&gt;0,ISNUMBER($F493)),$F493,$R493))</f>
        <v/>
      </c>
      <c r="I493" s="9">
        <f>IF($N493&lt;&gt;1,"",IF($D493="Salida",-ABS($E493),IF($D493="Entrada",ABS($E493),$E493)))</f>
        <v/>
      </c>
      <c r="J493" s="9">
        <f>IF($N493&lt;&gt;1,"",$Q493+$I493)</f>
        <v/>
      </c>
      <c r="K493" s="10">
        <f>IF($N493&lt;&gt;1,"",IF($I493&gt;0,IF($Q493&gt;0,($Q493*$R493+$I493*$H493)/($Q493+$I493),$H493),$R493))</f>
        <v/>
      </c>
      <c r="L493" s="10">
        <f>IF($N493&lt;&gt;1,"",ROUND($J493*$K493,2))</f>
        <v/>
      </c>
      <c r="N493" s="17">
        <f>IF(AND($B493&lt;&gt;"",ISNUMBER($E493),$D493&lt;&gt;""),1,0)</f>
        <v/>
      </c>
      <c r="O493" s="17">
        <f>IF($N493=1,COUNTIFS($B$2:$B493,$B493,$N$2:$N493,1),"")</f>
        <v/>
      </c>
      <c r="P493" s="17">
        <f>IF($N493=1,$B493&amp;"|"&amp;$O493,"")</f>
        <v/>
      </c>
      <c r="Q493" s="17">
        <f>IF($N493&lt;&gt;1,"",IF($O493=1,N(IFERROR(INDEX('Catálogo'!$F$2:$F$500,MATCH($B493,'Catálogo'!$A$2:$A$500,0)),0)),INDEX($J$1:$J$492,MATCH($B493&amp;"|"&amp;($O493-1),$P$1:$P$492,0))))</f>
        <v/>
      </c>
      <c r="R493" s="17">
        <f>IF($N493&lt;&gt;1,"",IF($O493=1,N(IFERROR(INDEX('Catálogo'!$E$2:$E$500,MATCH($B493,'Catálogo'!$A$2:$A$500,0)),0)),INDEX($K$1:$K$492,MATCH($B493&amp;"|"&amp;($O493-1),$P$1:$P$492,0))))</f>
        <v/>
      </c>
    </row>
    <row r="494" ht="18" customHeight="1">
      <c r="A494" s="18" t="n"/>
      <c r="B494" s="6" t="n"/>
      <c r="C494" s="19">
        <f>IF($B494="","",IFERROR(INDEX('Catálogo'!$B$2:$B$500,MATCH($B494,'Catálogo'!$A$2:$A$500,0)),"Clave no encontrada"))</f>
        <v/>
      </c>
      <c r="D494" s="6" t="n"/>
      <c r="E494" s="8" t="n"/>
      <c r="F494" s="7" t="n"/>
      <c r="G494" s="6" t="n"/>
      <c r="H494" s="10">
        <f>IF($N494&lt;&gt;1,"",IF(AND($I494&gt;0,ISNUMBER($F494)),$F494,$R494))</f>
        <v/>
      </c>
      <c r="I494" s="9">
        <f>IF($N494&lt;&gt;1,"",IF($D494="Salida",-ABS($E494),IF($D494="Entrada",ABS($E494),$E494)))</f>
        <v/>
      </c>
      <c r="J494" s="9">
        <f>IF($N494&lt;&gt;1,"",$Q494+$I494)</f>
        <v/>
      </c>
      <c r="K494" s="10">
        <f>IF($N494&lt;&gt;1,"",IF($I494&gt;0,IF($Q494&gt;0,($Q494*$R494+$I494*$H494)/($Q494+$I494),$H494),$R494))</f>
        <v/>
      </c>
      <c r="L494" s="10">
        <f>IF($N494&lt;&gt;1,"",ROUND($J494*$K494,2))</f>
        <v/>
      </c>
      <c r="N494" s="17">
        <f>IF(AND($B494&lt;&gt;"",ISNUMBER($E494),$D494&lt;&gt;""),1,0)</f>
        <v/>
      </c>
      <c r="O494" s="17">
        <f>IF($N494=1,COUNTIFS($B$2:$B494,$B494,$N$2:$N494,1),"")</f>
        <v/>
      </c>
      <c r="P494" s="17">
        <f>IF($N494=1,$B494&amp;"|"&amp;$O494,"")</f>
        <v/>
      </c>
      <c r="Q494" s="17">
        <f>IF($N494&lt;&gt;1,"",IF($O494=1,N(IFERROR(INDEX('Catálogo'!$F$2:$F$500,MATCH($B494,'Catálogo'!$A$2:$A$500,0)),0)),INDEX($J$1:$J$493,MATCH($B494&amp;"|"&amp;($O494-1),$P$1:$P$493,0))))</f>
        <v/>
      </c>
      <c r="R494" s="17">
        <f>IF($N494&lt;&gt;1,"",IF($O494=1,N(IFERROR(INDEX('Catálogo'!$E$2:$E$500,MATCH($B494,'Catálogo'!$A$2:$A$500,0)),0)),INDEX($K$1:$K$493,MATCH($B494&amp;"|"&amp;($O494-1),$P$1:$P$493,0))))</f>
        <v/>
      </c>
    </row>
    <row r="495" ht="18" customHeight="1">
      <c r="A495" s="18" t="n"/>
      <c r="B495" s="6" t="n"/>
      <c r="C495" s="19">
        <f>IF($B495="","",IFERROR(INDEX('Catálogo'!$B$2:$B$500,MATCH($B495,'Catálogo'!$A$2:$A$500,0)),"Clave no encontrada"))</f>
        <v/>
      </c>
      <c r="D495" s="6" t="n"/>
      <c r="E495" s="8" t="n"/>
      <c r="F495" s="7" t="n"/>
      <c r="G495" s="6" t="n"/>
      <c r="H495" s="10">
        <f>IF($N495&lt;&gt;1,"",IF(AND($I495&gt;0,ISNUMBER($F495)),$F495,$R495))</f>
        <v/>
      </c>
      <c r="I495" s="9">
        <f>IF($N495&lt;&gt;1,"",IF($D495="Salida",-ABS($E495),IF($D495="Entrada",ABS($E495),$E495)))</f>
        <v/>
      </c>
      <c r="J495" s="9">
        <f>IF($N495&lt;&gt;1,"",$Q495+$I495)</f>
        <v/>
      </c>
      <c r="K495" s="10">
        <f>IF($N495&lt;&gt;1,"",IF($I495&gt;0,IF($Q495&gt;0,($Q495*$R495+$I495*$H495)/($Q495+$I495),$H495),$R495))</f>
        <v/>
      </c>
      <c r="L495" s="10">
        <f>IF($N495&lt;&gt;1,"",ROUND($J495*$K495,2))</f>
        <v/>
      </c>
      <c r="N495" s="17">
        <f>IF(AND($B495&lt;&gt;"",ISNUMBER($E495),$D495&lt;&gt;""),1,0)</f>
        <v/>
      </c>
      <c r="O495" s="17">
        <f>IF($N495=1,COUNTIFS($B$2:$B495,$B495,$N$2:$N495,1),"")</f>
        <v/>
      </c>
      <c r="P495" s="17">
        <f>IF($N495=1,$B495&amp;"|"&amp;$O495,"")</f>
        <v/>
      </c>
      <c r="Q495" s="17">
        <f>IF($N495&lt;&gt;1,"",IF($O495=1,N(IFERROR(INDEX('Catálogo'!$F$2:$F$500,MATCH($B495,'Catálogo'!$A$2:$A$500,0)),0)),INDEX($J$1:$J$494,MATCH($B495&amp;"|"&amp;($O495-1),$P$1:$P$494,0))))</f>
        <v/>
      </c>
      <c r="R495" s="17">
        <f>IF($N495&lt;&gt;1,"",IF($O495=1,N(IFERROR(INDEX('Catálogo'!$E$2:$E$500,MATCH($B495,'Catálogo'!$A$2:$A$500,0)),0)),INDEX($K$1:$K$494,MATCH($B495&amp;"|"&amp;($O495-1),$P$1:$P$494,0))))</f>
        <v/>
      </c>
    </row>
    <row r="496" ht="18" customHeight="1">
      <c r="A496" s="18" t="n"/>
      <c r="B496" s="6" t="n"/>
      <c r="C496" s="19">
        <f>IF($B496="","",IFERROR(INDEX('Catálogo'!$B$2:$B$500,MATCH($B496,'Catálogo'!$A$2:$A$500,0)),"Clave no encontrada"))</f>
        <v/>
      </c>
      <c r="D496" s="6" t="n"/>
      <c r="E496" s="8" t="n"/>
      <c r="F496" s="7" t="n"/>
      <c r="G496" s="6" t="n"/>
      <c r="H496" s="10">
        <f>IF($N496&lt;&gt;1,"",IF(AND($I496&gt;0,ISNUMBER($F496)),$F496,$R496))</f>
        <v/>
      </c>
      <c r="I496" s="9">
        <f>IF($N496&lt;&gt;1,"",IF($D496="Salida",-ABS($E496),IF($D496="Entrada",ABS($E496),$E496)))</f>
        <v/>
      </c>
      <c r="J496" s="9">
        <f>IF($N496&lt;&gt;1,"",$Q496+$I496)</f>
        <v/>
      </c>
      <c r="K496" s="10">
        <f>IF($N496&lt;&gt;1,"",IF($I496&gt;0,IF($Q496&gt;0,($Q496*$R496+$I496*$H496)/($Q496+$I496),$H496),$R496))</f>
        <v/>
      </c>
      <c r="L496" s="10">
        <f>IF($N496&lt;&gt;1,"",ROUND($J496*$K496,2))</f>
        <v/>
      </c>
      <c r="N496" s="17">
        <f>IF(AND($B496&lt;&gt;"",ISNUMBER($E496),$D496&lt;&gt;""),1,0)</f>
        <v/>
      </c>
      <c r="O496" s="17">
        <f>IF($N496=1,COUNTIFS($B$2:$B496,$B496,$N$2:$N496,1),"")</f>
        <v/>
      </c>
      <c r="P496" s="17">
        <f>IF($N496=1,$B496&amp;"|"&amp;$O496,"")</f>
        <v/>
      </c>
      <c r="Q496" s="17">
        <f>IF($N496&lt;&gt;1,"",IF($O496=1,N(IFERROR(INDEX('Catálogo'!$F$2:$F$500,MATCH($B496,'Catálogo'!$A$2:$A$500,0)),0)),INDEX($J$1:$J$495,MATCH($B496&amp;"|"&amp;($O496-1),$P$1:$P$495,0))))</f>
        <v/>
      </c>
      <c r="R496" s="17">
        <f>IF($N496&lt;&gt;1,"",IF($O496=1,N(IFERROR(INDEX('Catálogo'!$E$2:$E$500,MATCH($B496,'Catálogo'!$A$2:$A$500,0)),0)),INDEX($K$1:$K$495,MATCH($B496&amp;"|"&amp;($O496-1),$P$1:$P$495,0))))</f>
        <v/>
      </c>
    </row>
    <row r="497" ht="18" customHeight="1">
      <c r="A497" s="18" t="n"/>
      <c r="B497" s="6" t="n"/>
      <c r="C497" s="19">
        <f>IF($B497="","",IFERROR(INDEX('Catálogo'!$B$2:$B$500,MATCH($B497,'Catálogo'!$A$2:$A$500,0)),"Clave no encontrada"))</f>
        <v/>
      </c>
      <c r="D497" s="6" t="n"/>
      <c r="E497" s="8" t="n"/>
      <c r="F497" s="7" t="n"/>
      <c r="G497" s="6" t="n"/>
      <c r="H497" s="10">
        <f>IF($N497&lt;&gt;1,"",IF(AND($I497&gt;0,ISNUMBER($F497)),$F497,$R497))</f>
        <v/>
      </c>
      <c r="I497" s="9">
        <f>IF($N497&lt;&gt;1,"",IF($D497="Salida",-ABS($E497),IF($D497="Entrada",ABS($E497),$E497)))</f>
        <v/>
      </c>
      <c r="J497" s="9">
        <f>IF($N497&lt;&gt;1,"",$Q497+$I497)</f>
        <v/>
      </c>
      <c r="K497" s="10">
        <f>IF($N497&lt;&gt;1,"",IF($I497&gt;0,IF($Q497&gt;0,($Q497*$R497+$I497*$H497)/($Q497+$I497),$H497),$R497))</f>
        <v/>
      </c>
      <c r="L497" s="10">
        <f>IF($N497&lt;&gt;1,"",ROUND($J497*$K497,2))</f>
        <v/>
      </c>
      <c r="N497" s="17">
        <f>IF(AND($B497&lt;&gt;"",ISNUMBER($E497),$D497&lt;&gt;""),1,0)</f>
        <v/>
      </c>
      <c r="O497" s="17">
        <f>IF($N497=1,COUNTIFS($B$2:$B497,$B497,$N$2:$N497,1),"")</f>
        <v/>
      </c>
      <c r="P497" s="17">
        <f>IF($N497=1,$B497&amp;"|"&amp;$O497,"")</f>
        <v/>
      </c>
      <c r="Q497" s="17">
        <f>IF($N497&lt;&gt;1,"",IF($O497=1,N(IFERROR(INDEX('Catálogo'!$F$2:$F$500,MATCH($B497,'Catálogo'!$A$2:$A$500,0)),0)),INDEX($J$1:$J$496,MATCH($B497&amp;"|"&amp;($O497-1),$P$1:$P$496,0))))</f>
        <v/>
      </c>
      <c r="R497" s="17">
        <f>IF($N497&lt;&gt;1,"",IF($O497=1,N(IFERROR(INDEX('Catálogo'!$E$2:$E$500,MATCH($B497,'Catálogo'!$A$2:$A$500,0)),0)),INDEX($K$1:$K$496,MATCH($B497&amp;"|"&amp;($O497-1),$P$1:$P$496,0))))</f>
        <v/>
      </c>
    </row>
    <row r="498" ht="18" customHeight="1">
      <c r="A498" s="18" t="n"/>
      <c r="B498" s="6" t="n"/>
      <c r="C498" s="19">
        <f>IF($B498="","",IFERROR(INDEX('Catálogo'!$B$2:$B$500,MATCH($B498,'Catálogo'!$A$2:$A$500,0)),"Clave no encontrada"))</f>
        <v/>
      </c>
      <c r="D498" s="6" t="n"/>
      <c r="E498" s="8" t="n"/>
      <c r="F498" s="7" t="n"/>
      <c r="G498" s="6" t="n"/>
      <c r="H498" s="10">
        <f>IF($N498&lt;&gt;1,"",IF(AND($I498&gt;0,ISNUMBER($F498)),$F498,$R498))</f>
        <v/>
      </c>
      <c r="I498" s="9">
        <f>IF($N498&lt;&gt;1,"",IF($D498="Salida",-ABS($E498),IF($D498="Entrada",ABS($E498),$E498)))</f>
        <v/>
      </c>
      <c r="J498" s="9">
        <f>IF($N498&lt;&gt;1,"",$Q498+$I498)</f>
        <v/>
      </c>
      <c r="K498" s="10">
        <f>IF($N498&lt;&gt;1,"",IF($I498&gt;0,IF($Q498&gt;0,($Q498*$R498+$I498*$H498)/($Q498+$I498),$H498),$R498))</f>
        <v/>
      </c>
      <c r="L498" s="10">
        <f>IF($N498&lt;&gt;1,"",ROUND($J498*$K498,2))</f>
        <v/>
      </c>
      <c r="N498" s="17">
        <f>IF(AND($B498&lt;&gt;"",ISNUMBER($E498),$D498&lt;&gt;""),1,0)</f>
        <v/>
      </c>
      <c r="O498" s="17">
        <f>IF($N498=1,COUNTIFS($B$2:$B498,$B498,$N$2:$N498,1),"")</f>
        <v/>
      </c>
      <c r="P498" s="17">
        <f>IF($N498=1,$B498&amp;"|"&amp;$O498,"")</f>
        <v/>
      </c>
      <c r="Q498" s="17">
        <f>IF($N498&lt;&gt;1,"",IF($O498=1,N(IFERROR(INDEX('Catálogo'!$F$2:$F$500,MATCH($B498,'Catálogo'!$A$2:$A$500,0)),0)),INDEX($J$1:$J$497,MATCH($B498&amp;"|"&amp;($O498-1),$P$1:$P$497,0))))</f>
        <v/>
      </c>
      <c r="R498" s="17">
        <f>IF($N498&lt;&gt;1,"",IF($O498=1,N(IFERROR(INDEX('Catálogo'!$E$2:$E$500,MATCH($B498,'Catálogo'!$A$2:$A$500,0)),0)),INDEX($K$1:$K$497,MATCH($B498&amp;"|"&amp;($O498-1),$P$1:$P$497,0))))</f>
        <v/>
      </c>
    </row>
    <row r="499" ht="18" customHeight="1">
      <c r="A499" s="18" t="n"/>
      <c r="B499" s="6" t="n"/>
      <c r="C499" s="19">
        <f>IF($B499="","",IFERROR(INDEX('Catálogo'!$B$2:$B$500,MATCH($B499,'Catálogo'!$A$2:$A$500,0)),"Clave no encontrada"))</f>
        <v/>
      </c>
      <c r="D499" s="6" t="n"/>
      <c r="E499" s="8" t="n"/>
      <c r="F499" s="7" t="n"/>
      <c r="G499" s="6" t="n"/>
      <c r="H499" s="10">
        <f>IF($N499&lt;&gt;1,"",IF(AND($I499&gt;0,ISNUMBER($F499)),$F499,$R499))</f>
        <v/>
      </c>
      <c r="I499" s="9">
        <f>IF($N499&lt;&gt;1,"",IF($D499="Salida",-ABS($E499),IF($D499="Entrada",ABS($E499),$E499)))</f>
        <v/>
      </c>
      <c r="J499" s="9">
        <f>IF($N499&lt;&gt;1,"",$Q499+$I499)</f>
        <v/>
      </c>
      <c r="K499" s="10">
        <f>IF($N499&lt;&gt;1,"",IF($I499&gt;0,IF($Q499&gt;0,($Q499*$R499+$I499*$H499)/($Q499+$I499),$H499),$R499))</f>
        <v/>
      </c>
      <c r="L499" s="10">
        <f>IF($N499&lt;&gt;1,"",ROUND($J499*$K499,2))</f>
        <v/>
      </c>
      <c r="N499" s="17">
        <f>IF(AND($B499&lt;&gt;"",ISNUMBER($E499),$D499&lt;&gt;""),1,0)</f>
        <v/>
      </c>
      <c r="O499" s="17">
        <f>IF($N499=1,COUNTIFS($B$2:$B499,$B499,$N$2:$N499,1),"")</f>
        <v/>
      </c>
      <c r="P499" s="17">
        <f>IF($N499=1,$B499&amp;"|"&amp;$O499,"")</f>
        <v/>
      </c>
      <c r="Q499" s="17">
        <f>IF($N499&lt;&gt;1,"",IF($O499=1,N(IFERROR(INDEX('Catálogo'!$F$2:$F$500,MATCH($B499,'Catálogo'!$A$2:$A$500,0)),0)),INDEX($J$1:$J$498,MATCH($B499&amp;"|"&amp;($O499-1),$P$1:$P$498,0))))</f>
        <v/>
      </c>
      <c r="R499" s="17">
        <f>IF($N499&lt;&gt;1,"",IF($O499=1,N(IFERROR(INDEX('Catálogo'!$E$2:$E$500,MATCH($B499,'Catálogo'!$A$2:$A$500,0)),0)),INDEX($K$1:$K$498,MATCH($B499&amp;"|"&amp;($O499-1),$P$1:$P$498,0))))</f>
        <v/>
      </c>
    </row>
    <row r="500" ht="18" customHeight="1">
      <c r="A500" s="18" t="n"/>
      <c r="B500" s="6" t="n"/>
      <c r="C500" s="19">
        <f>IF($B500="","",IFERROR(INDEX('Catálogo'!$B$2:$B$500,MATCH($B500,'Catálogo'!$A$2:$A$500,0)),"Clave no encontrada"))</f>
        <v/>
      </c>
      <c r="D500" s="6" t="n"/>
      <c r="E500" s="8" t="n"/>
      <c r="F500" s="7" t="n"/>
      <c r="G500" s="6" t="n"/>
      <c r="H500" s="10">
        <f>IF($N500&lt;&gt;1,"",IF(AND($I500&gt;0,ISNUMBER($F500)),$F500,$R500))</f>
        <v/>
      </c>
      <c r="I500" s="9">
        <f>IF($N500&lt;&gt;1,"",IF($D500="Salida",-ABS($E500),IF($D500="Entrada",ABS($E500),$E500)))</f>
        <v/>
      </c>
      <c r="J500" s="9">
        <f>IF($N500&lt;&gt;1,"",$Q500+$I500)</f>
        <v/>
      </c>
      <c r="K500" s="10">
        <f>IF($N500&lt;&gt;1,"",IF($I500&gt;0,IF($Q500&gt;0,($Q500*$R500+$I500*$H500)/($Q500+$I500),$H500),$R500))</f>
        <v/>
      </c>
      <c r="L500" s="10">
        <f>IF($N500&lt;&gt;1,"",ROUND($J500*$K500,2))</f>
        <v/>
      </c>
      <c r="N500" s="17">
        <f>IF(AND($B500&lt;&gt;"",ISNUMBER($E500),$D500&lt;&gt;""),1,0)</f>
        <v/>
      </c>
      <c r="O500" s="17">
        <f>IF($N500=1,COUNTIFS($B$2:$B500,$B500,$N$2:$N500,1),"")</f>
        <v/>
      </c>
      <c r="P500" s="17">
        <f>IF($N500=1,$B500&amp;"|"&amp;$O500,"")</f>
        <v/>
      </c>
      <c r="Q500" s="17">
        <f>IF($N500&lt;&gt;1,"",IF($O500=1,N(IFERROR(INDEX('Catálogo'!$F$2:$F$500,MATCH($B500,'Catálogo'!$A$2:$A$500,0)),0)),INDEX($J$1:$J$499,MATCH($B500&amp;"|"&amp;($O500-1),$P$1:$P$499,0))))</f>
        <v/>
      </c>
      <c r="R500" s="17">
        <f>IF($N500&lt;&gt;1,"",IF($O500=1,N(IFERROR(INDEX('Catálogo'!$E$2:$E$500,MATCH($B500,'Catálogo'!$A$2:$A$500,0)),0)),INDEX($K$1:$K$499,MATCH($B500&amp;"|"&amp;($O500-1),$P$1:$P$499,0))))</f>
        <v/>
      </c>
    </row>
    <row r="501" ht="18" customHeight="1">
      <c r="A501" s="18" t="n"/>
      <c r="B501" s="6" t="n"/>
      <c r="C501" s="19">
        <f>IF($B501="","",IFERROR(INDEX('Catálogo'!$B$2:$B$500,MATCH($B501,'Catálogo'!$A$2:$A$500,0)),"Clave no encontrada"))</f>
        <v/>
      </c>
      <c r="D501" s="6" t="n"/>
      <c r="E501" s="8" t="n"/>
      <c r="F501" s="7" t="n"/>
      <c r="G501" s="6" t="n"/>
      <c r="H501" s="10">
        <f>IF($N501&lt;&gt;1,"",IF(AND($I501&gt;0,ISNUMBER($F501)),$F501,$R501))</f>
        <v/>
      </c>
      <c r="I501" s="9">
        <f>IF($N501&lt;&gt;1,"",IF($D501="Salida",-ABS($E501),IF($D501="Entrada",ABS($E501),$E501)))</f>
        <v/>
      </c>
      <c r="J501" s="9">
        <f>IF($N501&lt;&gt;1,"",$Q501+$I501)</f>
        <v/>
      </c>
      <c r="K501" s="10">
        <f>IF($N501&lt;&gt;1,"",IF($I501&gt;0,IF($Q501&gt;0,($Q501*$R501+$I501*$H501)/($Q501+$I501),$H501),$R501))</f>
        <v/>
      </c>
      <c r="L501" s="10">
        <f>IF($N501&lt;&gt;1,"",ROUND($J501*$K501,2))</f>
        <v/>
      </c>
      <c r="N501" s="17">
        <f>IF(AND($B501&lt;&gt;"",ISNUMBER($E501),$D501&lt;&gt;""),1,0)</f>
        <v/>
      </c>
      <c r="O501" s="17">
        <f>IF($N501=1,COUNTIFS($B$2:$B501,$B501,$N$2:$N501,1),"")</f>
        <v/>
      </c>
      <c r="P501" s="17">
        <f>IF($N501=1,$B501&amp;"|"&amp;$O501,"")</f>
        <v/>
      </c>
      <c r="Q501" s="17">
        <f>IF($N501&lt;&gt;1,"",IF($O501=1,N(IFERROR(INDEX('Catálogo'!$F$2:$F$500,MATCH($B501,'Catálogo'!$A$2:$A$500,0)),0)),INDEX($J$1:$J$500,MATCH($B501&amp;"|"&amp;($O501-1),$P$1:$P$500,0))))</f>
        <v/>
      </c>
      <c r="R501" s="17">
        <f>IF($N501&lt;&gt;1,"",IF($O501=1,N(IFERROR(INDEX('Catálogo'!$E$2:$E$500,MATCH($B501,'Catálogo'!$A$2:$A$500,0)),0)),INDEX($K$1:$K$500,MATCH($B501&amp;"|"&amp;($O501-1),$P$1:$P$500,0))))</f>
        <v/>
      </c>
    </row>
    <row r="502" ht="18" customHeight="1">
      <c r="A502" s="18" t="n"/>
      <c r="B502" s="6" t="n"/>
      <c r="C502" s="19">
        <f>IF($B502="","",IFERROR(INDEX('Catálogo'!$B$2:$B$500,MATCH($B502,'Catálogo'!$A$2:$A$500,0)),"Clave no encontrada"))</f>
        <v/>
      </c>
      <c r="D502" s="6" t="n"/>
      <c r="E502" s="8" t="n"/>
      <c r="F502" s="7" t="n"/>
      <c r="G502" s="6" t="n"/>
      <c r="H502" s="10">
        <f>IF($N502&lt;&gt;1,"",IF(AND($I502&gt;0,ISNUMBER($F502)),$F502,$R502))</f>
        <v/>
      </c>
      <c r="I502" s="9">
        <f>IF($N502&lt;&gt;1,"",IF($D502="Salida",-ABS($E502),IF($D502="Entrada",ABS($E502),$E502)))</f>
        <v/>
      </c>
      <c r="J502" s="9">
        <f>IF($N502&lt;&gt;1,"",$Q502+$I502)</f>
        <v/>
      </c>
      <c r="K502" s="10">
        <f>IF($N502&lt;&gt;1,"",IF($I502&gt;0,IF($Q502&gt;0,($Q502*$R502+$I502*$H502)/($Q502+$I502),$H502),$R502))</f>
        <v/>
      </c>
      <c r="L502" s="10">
        <f>IF($N502&lt;&gt;1,"",ROUND($J502*$K502,2))</f>
        <v/>
      </c>
      <c r="N502" s="17">
        <f>IF(AND($B502&lt;&gt;"",ISNUMBER($E502),$D502&lt;&gt;""),1,0)</f>
        <v/>
      </c>
      <c r="O502" s="17">
        <f>IF($N502=1,COUNTIFS($B$2:$B502,$B502,$N$2:$N502,1),"")</f>
        <v/>
      </c>
      <c r="P502" s="17">
        <f>IF($N502=1,$B502&amp;"|"&amp;$O502,"")</f>
        <v/>
      </c>
      <c r="Q502" s="17">
        <f>IF($N502&lt;&gt;1,"",IF($O502=1,N(IFERROR(INDEX('Catálogo'!$F$2:$F$500,MATCH($B502,'Catálogo'!$A$2:$A$500,0)),0)),INDEX($J$1:$J$501,MATCH($B502&amp;"|"&amp;($O502-1),$P$1:$P$501,0))))</f>
        <v/>
      </c>
      <c r="R502" s="17">
        <f>IF($N502&lt;&gt;1,"",IF($O502=1,N(IFERROR(INDEX('Catálogo'!$E$2:$E$500,MATCH($B502,'Catálogo'!$A$2:$A$500,0)),0)),INDEX($K$1:$K$501,MATCH($B502&amp;"|"&amp;($O502-1),$P$1:$P$501,0))))</f>
        <v/>
      </c>
    </row>
    <row r="503" ht="18" customHeight="1">
      <c r="A503" s="18" t="n"/>
      <c r="B503" s="6" t="n"/>
      <c r="C503" s="19">
        <f>IF($B503="","",IFERROR(INDEX('Catálogo'!$B$2:$B$500,MATCH($B503,'Catálogo'!$A$2:$A$500,0)),"Clave no encontrada"))</f>
        <v/>
      </c>
      <c r="D503" s="6" t="n"/>
      <c r="E503" s="8" t="n"/>
      <c r="F503" s="7" t="n"/>
      <c r="G503" s="6" t="n"/>
      <c r="H503" s="10">
        <f>IF($N503&lt;&gt;1,"",IF(AND($I503&gt;0,ISNUMBER($F503)),$F503,$R503))</f>
        <v/>
      </c>
      <c r="I503" s="9">
        <f>IF($N503&lt;&gt;1,"",IF($D503="Salida",-ABS($E503),IF($D503="Entrada",ABS($E503),$E503)))</f>
        <v/>
      </c>
      <c r="J503" s="9">
        <f>IF($N503&lt;&gt;1,"",$Q503+$I503)</f>
        <v/>
      </c>
      <c r="K503" s="10">
        <f>IF($N503&lt;&gt;1,"",IF($I503&gt;0,IF($Q503&gt;0,($Q503*$R503+$I503*$H503)/($Q503+$I503),$H503),$R503))</f>
        <v/>
      </c>
      <c r="L503" s="10">
        <f>IF($N503&lt;&gt;1,"",ROUND($J503*$K503,2))</f>
        <v/>
      </c>
      <c r="N503" s="17">
        <f>IF(AND($B503&lt;&gt;"",ISNUMBER($E503),$D503&lt;&gt;""),1,0)</f>
        <v/>
      </c>
      <c r="O503" s="17">
        <f>IF($N503=1,COUNTIFS($B$2:$B503,$B503,$N$2:$N503,1),"")</f>
        <v/>
      </c>
      <c r="P503" s="17">
        <f>IF($N503=1,$B503&amp;"|"&amp;$O503,"")</f>
        <v/>
      </c>
      <c r="Q503" s="17">
        <f>IF($N503&lt;&gt;1,"",IF($O503=1,N(IFERROR(INDEX('Catálogo'!$F$2:$F$500,MATCH($B503,'Catálogo'!$A$2:$A$500,0)),0)),INDEX($J$1:$J$502,MATCH($B503&amp;"|"&amp;($O503-1),$P$1:$P$502,0))))</f>
        <v/>
      </c>
      <c r="R503" s="17">
        <f>IF($N503&lt;&gt;1,"",IF($O503=1,N(IFERROR(INDEX('Catálogo'!$E$2:$E$500,MATCH($B503,'Catálogo'!$A$2:$A$500,0)),0)),INDEX($K$1:$K$502,MATCH($B503&amp;"|"&amp;($O503-1),$P$1:$P$502,0))))</f>
        <v/>
      </c>
    </row>
    <row r="504" ht="18" customHeight="1">
      <c r="A504" s="18" t="n"/>
      <c r="B504" s="6" t="n"/>
      <c r="C504" s="19">
        <f>IF($B504="","",IFERROR(INDEX('Catálogo'!$B$2:$B$500,MATCH($B504,'Catálogo'!$A$2:$A$500,0)),"Clave no encontrada"))</f>
        <v/>
      </c>
      <c r="D504" s="6" t="n"/>
      <c r="E504" s="8" t="n"/>
      <c r="F504" s="7" t="n"/>
      <c r="G504" s="6" t="n"/>
      <c r="H504" s="10">
        <f>IF($N504&lt;&gt;1,"",IF(AND($I504&gt;0,ISNUMBER($F504)),$F504,$R504))</f>
        <v/>
      </c>
      <c r="I504" s="9">
        <f>IF($N504&lt;&gt;1,"",IF($D504="Salida",-ABS($E504),IF($D504="Entrada",ABS($E504),$E504)))</f>
        <v/>
      </c>
      <c r="J504" s="9">
        <f>IF($N504&lt;&gt;1,"",$Q504+$I504)</f>
        <v/>
      </c>
      <c r="K504" s="10">
        <f>IF($N504&lt;&gt;1,"",IF($I504&gt;0,IF($Q504&gt;0,($Q504*$R504+$I504*$H504)/($Q504+$I504),$H504),$R504))</f>
        <v/>
      </c>
      <c r="L504" s="10">
        <f>IF($N504&lt;&gt;1,"",ROUND($J504*$K504,2))</f>
        <v/>
      </c>
      <c r="N504" s="17">
        <f>IF(AND($B504&lt;&gt;"",ISNUMBER($E504),$D504&lt;&gt;""),1,0)</f>
        <v/>
      </c>
      <c r="O504" s="17">
        <f>IF($N504=1,COUNTIFS($B$2:$B504,$B504,$N$2:$N504,1),"")</f>
        <v/>
      </c>
      <c r="P504" s="17">
        <f>IF($N504=1,$B504&amp;"|"&amp;$O504,"")</f>
        <v/>
      </c>
      <c r="Q504" s="17">
        <f>IF($N504&lt;&gt;1,"",IF($O504=1,N(IFERROR(INDEX('Catálogo'!$F$2:$F$500,MATCH($B504,'Catálogo'!$A$2:$A$500,0)),0)),INDEX($J$1:$J$503,MATCH($B504&amp;"|"&amp;($O504-1),$P$1:$P$503,0))))</f>
        <v/>
      </c>
      <c r="R504" s="17">
        <f>IF($N504&lt;&gt;1,"",IF($O504=1,N(IFERROR(INDEX('Catálogo'!$E$2:$E$500,MATCH($B504,'Catálogo'!$A$2:$A$500,0)),0)),INDEX($K$1:$K$503,MATCH($B504&amp;"|"&amp;($O504-1),$P$1:$P$503,0))))</f>
        <v/>
      </c>
    </row>
    <row r="505" ht="18" customHeight="1">
      <c r="A505" s="18" t="n"/>
      <c r="B505" s="6" t="n"/>
      <c r="C505" s="19">
        <f>IF($B505="","",IFERROR(INDEX('Catálogo'!$B$2:$B$500,MATCH($B505,'Catálogo'!$A$2:$A$500,0)),"Clave no encontrada"))</f>
        <v/>
      </c>
      <c r="D505" s="6" t="n"/>
      <c r="E505" s="8" t="n"/>
      <c r="F505" s="7" t="n"/>
      <c r="G505" s="6" t="n"/>
      <c r="H505" s="10">
        <f>IF($N505&lt;&gt;1,"",IF(AND($I505&gt;0,ISNUMBER($F505)),$F505,$R505))</f>
        <v/>
      </c>
      <c r="I505" s="9">
        <f>IF($N505&lt;&gt;1,"",IF($D505="Salida",-ABS($E505),IF($D505="Entrada",ABS($E505),$E505)))</f>
        <v/>
      </c>
      <c r="J505" s="9">
        <f>IF($N505&lt;&gt;1,"",$Q505+$I505)</f>
        <v/>
      </c>
      <c r="K505" s="10">
        <f>IF($N505&lt;&gt;1,"",IF($I505&gt;0,IF($Q505&gt;0,($Q505*$R505+$I505*$H505)/($Q505+$I505),$H505),$R505))</f>
        <v/>
      </c>
      <c r="L505" s="10">
        <f>IF($N505&lt;&gt;1,"",ROUND($J505*$K505,2))</f>
        <v/>
      </c>
      <c r="N505" s="17">
        <f>IF(AND($B505&lt;&gt;"",ISNUMBER($E505),$D505&lt;&gt;""),1,0)</f>
        <v/>
      </c>
      <c r="O505" s="17">
        <f>IF($N505=1,COUNTIFS($B$2:$B505,$B505,$N$2:$N505,1),"")</f>
        <v/>
      </c>
      <c r="P505" s="17">
        <f>IF($N505=1,$B505&amp;"|"&amp;$O505,"")</f>
        <v/>
      </c>
      <c r="Q505" s="17">
        <f>IF($N505&lt;&gt;1,"",IF($O505=1,N(IFERROR(INDEX('Catálogo'!$F$2:$F$500,MATCH($B505,'Catálogo'!$A$2:$A$500,0)),0)),INDEX($J$1:$J$504,MATCH($B505&amp;"|"&amp;($O505-1),$P$1:$P$504,0))))</f>
        <v/>
      </c>
      <c r="R505" s="17">
        <f>IF($N505&lt;&gt;1,"",IF($O505=1,N(IFERROR(INDEX('Catálogo'!$E$2:$E$500,MATCH($B505,'Catálogo'!$A$2:$A$500,0)),0)),INDEX($K$1:$K$504,MATCH($B505&amp;"|"&amp;($O505-1),$P$1:$P$504,0))))</f>
        <v/>
      </c>
    </row>
    <row r="506" ht="18" customHeight="1">
      <c r="A506" s="18" t="n"/>
      <c r="B506" s="6" t="n"/>
      <c r="C506" s="19">
        <f>IF($B506="","",IFERROR(INDEX('Catálogo'!$B$2:$B$500,MATCH($B506,'Catálogo'!$A$2:$A$500,0)),"Clave no encontrada"))</f>
        <v/>
      </c>
      <c r="D506" s="6" t="n"/>
      <c r="E506" s="8" t="n"/>
      <c r="F506" s="7" t="n"/>
      <c r="G506" s="6" t="n"/>
      <c r="H506" s="10">
        <f>IF($N506&lt;&gt;1,"",IF(AND($I506&gt;0,ISNUMBER($F506)),$F506,$R506))</f>
        <v/>
      </c>
      <c r="I506" s="9">
        <f>IF($N506&lt;&gt;1,"",IF($D506="Salida",-ABS($E506),IF($D506="Entrada",ABS($E506),$E506)))</f>
        <v/>
      </c>
      <c r="J506" s="9">
        <f>IF($N506&lt;&gt;1,"",$Q506+$I506)</f>
        <v/>
      </c>
      <c r="K506" s="10">
        <f>IF($N506&lt;&gt;1,"",IF($I506&gt;0,IF($Q506&gt;0,($Q506*$R506+$I506*$H506)/($Q506+$I506),$H506),$R506))</f>
        <v/>
      </c>
      <c r="L506" s="10">
        <f>IF($N506&lt;&gt;1,"",ROUND($J506*$K506,2))</f>
        <v/>
      </c>
      <c r="N506" s="17">
        <f>IF(AND($B506&lt;&gt;"",ISNUMBER($E506),$D506&lt;&gt;""),1,0)</f>
        <v/>
      </c>
      <c r="O506" s="17">
        <f>IF($N506=1,COUNTIFS($B$2:$B506,$B506,$N$2:$N506,1),"")</f>
        <v/>
      </c>
      <c r="P506" s="17">
        <f>IF($N506=1,$B506&amp;"|"&amp;$O506,"")</f>
        <v/>
      </c>
      <c r="Q506" s="17">
        <f>IF($N506&lt;&gt;1,"",IF($O506=1,N(IFERROR(INDEX('Catálogo'!$F$2:$F$500,MATCH($B506,'Catálogo'!$A$2:$A$500,0)),0)),INDEX($J$1:$J$505,MATCH($B506&amp;"|"&amp;($O506-1),$P$1:$P$505,0))))</f>
        <v/>
      </c>
      <c r="R506" s="17">
        <f>IF($N506&lt;&gt;1,"",IF($O506=1,N(IFERROR(INDEX('Catálogo'!$E$2:$E$500,MATCH($B506,'Catálogo'!$A$2:$A$500,0)),0)),INDEX($K$1:$K$505,MATCH($B506&amp;"|"&amp;($O506-1),$P$1:$P$505,0))))</f>
        <v/>
      </c>
    </row>
    <row r="507" ht="18" customHeight="1">
      <c r="A507" s="18" t="n"/>
      <c r="B507" s="6" t="n"/>
      <c r="C507" s="19">
        <f>IF($B507="","",IFERROR(INDEX('Catálogo'!$B$2:$B$500,MATCH($B507,'Catálogo'!$A$2:$A$500,0)),"Clave no encontrada"))</f>
        <v/>
      </c>
      <c r="D507" s="6" t="n"/>
      <c r="E507" s="8" t="n"/>
      <c r="F507" s="7" t="n"/>
      <c r="G507" s="6" t="n"/>
      <c r="H507" s="10">
        <f>IF($N507&lt;&gt;1,"",IF(AND($I507&gt;0,ISNUMBER($F507)),$F507,$R507))</f>
        <v/>
      </c>
      <c r="I507" s="9">
        <f>IF($N507&lt;&gt;1,"",IF($D507="Salida",-ABS($E507),IF($D507="Entrada",ABS($E507),$E507)))</f>
        <v/>
      </c>
      <c r="J507" s="9">
        <f>IF($N507&lt;&gt;1,"",$Q507+$I507)</f>
        <v/>
      </c>
      <c r="K507" s="10">
        <f>IF($N507&lt;&gt;1,"",IF($I507&gt;0,IF($Q507&gt;0,($Q507*$R507+$I507*$H507)/($Q507+$I507),$H507),$R507))</f>
        <v/>
      </c>
      <c r="L507" s="10">
        <f>IF($N507&lt;&gt;1,"",ROUND($J507*$K507,2))</f>
        <v/>
      </c>
      <c r="N507" s="17">
        <f>IF(AND($B507&lt;&gt;"",ISNUMBER($E507),$D507&lt;&gt;""),1,0)</f>
        <v/>
      </c>
      <c r="O507" s="17">
        <f>IF($N507=1,COUNTIFS($B$2:$B507,$B507,$N$2:$N507,1),"")</f>
        <v/>
      </c>
      <c r="P507" s="17">
        <f>IF($N507=1,$B507&amp;"|"&amp;$O507,"")</f>
        <v/>
      </c>
      <c r="Q507" s="17">
        <f>IF($N507&lt;&gt;1,"",IF($O507=1,N(IFERROR(INDEX('Catálogo'!$F$2:$F$500,MATCH($B507,'Catálogo'!$A$2:$A$500,0)),0)),INDEX($J$1:$J$506,MATCH($B507&amp;"|"&amp;($O507-1),$P$1:$P$506,0))))</f>
        <v/>
      </c>
      <c r="R507" s="17">
        <f>IF($N507&lt;&gt;1,"",IF($O507=1,N(IFERROR(INDEX('Catálogo'!$E$2:$E$500,MATCH($B507,'Catálogo'!$A$2:$A$500,0)),0)),INDEX($K$1:$K$506,MATCH($B507&amp;"|"&amp;($O507-1),$P$1:$P$506,0))))</f>
        <v/>
      </c>
    </row>
    <row r="508" ht="18" customHeight="1">
      <c r="A508" s="18" t="n"/>
      <c r="B508" s="6" t="n"/>
      <c r="C508" s="19">
        <f>IF($B508="","",IFERROR(INDEX('Catálogo'!$B$2:$B$500,MATCH($B508,'Catálogo'!$A$2:$A$500,0)),"Clave no encontrada"))</f>
        <v/>
      </c>
      <c r="D508" s="6" t="n"/>
      <c r="E508" s="8" t="n"/>
      <c r="F508" s="7" t="n"/>
      <c r="G508" s="6" t="n"/>
      <c r="H508" s="10">
        <f>IF($N508&lt;&gt;1,"",IF(AND($I508&gt;0,ISNUMBER($F508)),$F508,$R508))</f>
        <v/>
      </c>
      <c r="I508" s="9">
        <f>IF($N508&lt;&gt;1,"",IF($D508="Salida",-ABS($E508),IF($D508="Entrada",ABS($E508),$E508)))</f>
        <v/>
      </c>
      <c r="J508" s="9">
        <f>IF($N508&lt;&gt;1,"",$Q508+$I508)</f>
        <v/>
      </c>
      <c r="K508" s="10">
        <f>IF($N508&lt;&gt;1,"",IF($I508&gt;0,IF($Q508&gt;0,($Q508*$R508+$I508*$H508)/($Q508+$I508),$H508),$R508))</f>
        <v/>
      </c>
      <c r="L508" s="10">
        <f>IF($N508&lt;&gt;1,"",ROUND($J508*$K508,2))</f>
        <v/>
      </c>
      <c r="N508" s="17">
        <f>IF(AND($B508&lt;&gt;"",ISNUMBER($E508),$D508&lt;&gt;""),1,0)</f>
        <v/>
      </c>
      <c r="O508" s="17">
        <f>IF($N508=1,COUNTIFS($B$2:$B508,$B508,$N$2:$N508,1),"")</f>
        <v/>
      </c>
      <c r="P508" s="17">
        <f>IF($N508=1,$B508&amp;"|"&amp;$O508,"")</f>
        <v/>
      </c>
      <c r="Q508" s="17">
        <f>IF($N508&lt;&gt;1,"",IF($O508=1,N(IFERROR(INDEX('Catálogo'!$F$2:$F$500,MATCH($B508,'Catálogo'!$A$2:$A$500,0)),0)),INDEX($J$1:$J$507,MATCH($B508&amp;"|"&amp;($O508-1),$P$1:$P$507,0))))</f>
        <v/>
      </c>
      <c r="R508" s="17">
        <f>IF($N508&lt;&gt;1,"",IF($O508=1,N(IFERROR(INDEX('Catálogo'!$E$2:$E$500,MATCH($B508,'Catálogo'!$A$2:$A$500,0)),0)),INDEX($K$1:$K$507,MATCH($B508&amp;"|"&amp;($O508-1),$P$1:$P$507,0))))</f>
        <v/>
      </c>
    </row>
    <row r="509" ht="18" customHeight="1">
      <c r="A509" s="18" t="n"/>
      <c r="B509" s="6" t="n"/>
      <c r="C509" s="19">
        <f>IF($B509="","",IFERROR(INDEX('Catálogo'!$B$2:$B$500,MATCH($B509,'Catálogo'!$A$2:$A$500,0)),"Clave no encontrada"))</f>
        <v/>
      </c>
      <c r="D509" s="6" t="n"/>
      <c r="E509" s="8" t="n"/>
      <c r="F509" s="7" t="n"/>
      <c r="G509" s="6" t="n"/>
      <c r="H509" s="10">
        <f>IF($N509&lt;&gt;1,"",IF(AND($I509&gt;0,ISNUMBER($F509)),$F509,$R509))</f>
        <v/>
      </c>
      <c r="I509" s="9">
        <f>IF($N509&lt;&gt;1,"",IF($D509="Salida",-ABS($E509),IF($D509="Entrada",ABS($E509),$E509)))</f>
        <v/>
      </c>
      <c r="J509" s="9">
        <f>IF($N509&lt;&gt;1,"",$Q509+$I509)</f>
        <v/>
      </c>
      <c r="K509" s="10">
        <f>IF($N509&lt;&gt;1,"",IF($I509&gt;0,IF($Q509&gt;0,($Q509*$R509+$I509*$H509)/($Q509+$I509),$H509),$R509))</f>
        <v/>
      </c>
      <c r="L509" s="10">
        <f>IF($N509&lt;&gt;1,"",ROUND($J509*$K509,2))</f>
        <v/>
      </c>
      <c r="N509" s="17">
        <f>IF(AND($B509&lt;&gt;"",ISNUMBER($E509),$D509&lt;&gt;""),1,0)</f>
        <v/>
      </c>
      <c r="O509" s="17">
        <f>IF($N509=1,COUNTIFS($B$2:$B509,$B509,$N$2:$N509,1),"")</f>
        <v/>
      </c>
      <c r="P509" s="17">
        <f>IF($N509=1,$B509&amp;"|"&amp;$O509,"")</f>
        <v/>
      </c>
      <c r="Q509" s="17">
        <f>IF($N509&lt;&gt;1,"",IF($O509=1,N(IFERROR(INDEX('Catálogo'!$F$2:$F$500,MATCH($B509,'Catálogo'!$A$2:$A$500,0)),0)),INDEX($J$1:$J$508,MATCH($B509&amp;"|"&amp;($O509-1),$P$1:$P$508,0))))</f>
        <v/>
      </c>
      <c r="R509" s="17">
        <f>IF($N509&lt;&gt;1,"",IF($O509=1,N(IFERROR(INDEX('Catálogo'!$E$2:$E$500,MATCH($B509,'Catálogo'!$A$2:$A$500,0)),0)),INDEX($K$1:$K$508,MATCH($B509&amp;"|"&amp;($O509-1),$P$1:$P$508,0))))</f>
        <v/>
      </c>
    </row>
    <row r="510" ht="18" customHeight="1">
      <c r="A510" s="18" t="n"/>
      <c r="B510" s="6" t="n"/>
      <c r="C510" s="19">
        <f>IF($B510="","",IFERROR(INDEX('Catálogo'!$B$2:$B$500,MATCH($B510,'Catálogo'!$A$2:$A$500,0)),"Clave no encontrada"))</f>
        <v/>
      </c>
      <c r="D510" s="6" t="n"/>
      <c r="E510" s="8" t="n"/>
      <c r="F510" s="7" t="n"/>
      <c r="G510" s="6" t="n"/>
      <c r="H510" s="10">
        <f>IF($N510&lt;&gt;1,"",IF(AND($I510&gt;0,ISNUMBER($F510)),$F510,$R510))</f>
        <v/>
      </c>
      <c r="I510" s="9">
        <f>IF($N510&lt;&gt;1,"",IF($D510="Salida",-ABS($E510),IF($D510="Entrada",ABS($E510),$E510)))</f>
        <v/>
      </c>
      <c r="J510" s="9">
        <f>IF($N510&lt;&gt;1,"",$Q510+$I510)</f>
        <v/>
      </c>
      <c r="K510" s="10">
        <f>IF($N510&lt;&gt;1,"",IF($I510&gt;0,IF($Q510&gt;0,($Q510*$R510+$I510*$H510)/($Q510+$I510),$H510),$R510))</f>
        <v/>
      </c>
      <c r="L510" s="10">
        <f>IF($N510&lt;&gt;1,"",ROUND($J510*$K510,2))</f>
        <v/>
      </c>
      <c r="N510" s="17">
        <f>IF(AND($B510&lt;&gt;"",ISNUMBER($E510),$D510&lt;&gt;""),1,0)</f>
        <v/>
      </c>
      <c r="O510" s="17">
        <f>IF($N510=1,COUNTIFS($B$2:$B510,$B510,$N$2:$N510,1),"")</f>
        <v/>
      </c>
      <c r="P510" s="17">
        <f>IF($N510=1,$B510&amp;"|"&amp;$O510,"")</f>
        <v/>
      </c>
      <c r="Q510" s="17">
        <f>IF($N510&lt;&gt;1,"",IF($O510=1,N(IFERROR(INDEX('Catálogo'!$F$2:$F$500,MATCH($B510,'Catálogo'!$A$2:$A$500,0)),0)),INDEX($J$1:$J$509,MATCH($B510&amp;"|"&amp;($O510-1),$P$1:$P$509,0))))</f>
        <v/>
      </c>
      <c r="R510" s="17">
        <f>IF($N510&lt;&gt;1,"",IF($O510=1,N(IFERROR(INDEX('Catálogo'!$E$2:$E$500,MATCH($B510,'Catálogo'!$A$2:$A$500,0)),0)),INDEX($K$1:$K$509,MATCH($B510&amp;"|"&amp;($O510-1),$P$1:$P$509,0))))</f>
        <v/>
      </c>
    </row>
    <row r="511" ht="18" customHeight="1">
      <c r="A511" s="18" t="n"/>
      <c r="B511" s="6" t="n"/>
      <c r="C511" s="19">
        <f>IF($B511="","",IFERROR(INDEX('Catálogo'!$B$2:$B$500,MATCH($B511,'Catálogo'!$A$2:$A$500,0)),"Clave no encontrada"))</f>
        <v/>
      </c>
      <c r="D511" s="6" t="n"/>
      <c r="E511" s="8" t="n"/>
      <c r="F511" s="7" t="n"/>
      <c r="G511" s="6" t="n"/>
      <c r="H511" s="10">
        <f>IF($N511&lt;&gt;1,"",IF(AND($I511&gt;0,ISNUMBER($F511)),$F511,$R511))</f>
        <v/>
      </c>
      <c r="I511" s="9">
        <f>IF($N511&lt;&gt;1,"",IF($D511="Salida",-ABS($E511),IF($D511="Entrada",ABS($E511),$E511)))</f>
        <v/>
      </c>
      <c r="J511" s="9">
        <f>IF($N511&lt;&gt;1,"",$Q511+$I511)</f>
        <v/>
      </c>
      <c r="K511" s="10">
        <f>IF($N511&lt;&gt;1,"",IF($I511&gt;0,IF($Q511&gt;0,($Q511*$R511+$I511*$H511)/($Q511+$I511),$H511),$R511))</f>
        <v/>
      </c>
      <c r="L511" s="10">
        <f>IF($N511&lt;&gt;1,"",ROUND($J511*$K511,2))</f>
        <v/>
      </c>
      <c r="N511" s="17">
        <f>IF(AND($B511&lt;&gt;"",ISNUMBER($E511),$D511&lt;&gt;""),1,0)</f>
        <v/>
      </c>
      <c r="O511" s="17">
        <f>IF($N511=1,COUNTIFS($B$2:$B511,$B511,$N$2:$N511,1),"")</f>
        <v/>
      </c>
      <c r="P511" s="17">
        <f>IF($N511=1,$B511&amp;"|"&amp;$O511,"")</f>
        <v/>
      </c>
      <c r="Q511" s="17">
        <f>IF($N511&lt;&gt;1,"",IF($O511=1,N(IFERROR(INDEX('Catálogo'!$F$2:$F$500,MATCH($B511,'Catálogo'!$A$2:$A$500,0)),0)),INDEX($J$1:$J$510,MATCH($B511&amp;"|"&amp;($O511-1),$P$1:$P$510,0))))</f>
        <v/>
      </c>
      <c r="R511" s="17">
        <f>IF($N511&lt;&gt;1,"",IF($O511=1,N(IFERROR(INDEX('Catálogo'!$E$2:$E$500,MATCH($B511,'Catálogo'!$A$2:$A$500,0)),0)),INDEX($K$1:$K$510,MATCH($B511&amp;"|"&amp;($O511-1),$P$1:$P$510,0))))</f>
        <v/>
      </c>
    </row>
    <row r="512" ht="18" customHeight="1">
      <c r="A512" s="18" t="n"/>
      <c r="B512" s="6" t="n"/>
      <c r="C512" s="19">
        <f>IF($B512="","",IFERROR(INDEX('Catálogo'!$B$2:$B$500,MATCH($B512,'Catálogo'!$A$2:$A$500,0)),"Clave no encontrada"))</f>
        <v/>
      </c>
      <c r="D512" s="6" t="n"/>
      <c r="E512" s="8" t="n"/>
      <c r="F512" s="7" t="n"/>
      <c r="G512" s="6" t="n"/>
      <c r="H512" s="10">
        <f>IF($N512&lt;&gt;1,"",IF(AND($I512&gt;0,ISNUMBER($F512)),$F512,$R512))</f>
        <v/>
      </c>
      <c r="I512" s="9">
        <f>IF($N512&lt;&gt;1,"",IF($D512="Salida",-ABS($E512),IF($D512="Entrada",ABS($E512),$E512)))</f>
        <v/>
      </c>
      <c r="J512" s="9">
        <f>IF($N512&lt;&gt;1,"",$Q512+$I512)</f>
        <v/>
      </c>
      <c r="K512" s="10">
        <f>IF($N512&lt;&gt;1,"",IF($I512&gt;0,IF($Q512&gt;0,($Q512*$R512+$I512*$H512)/($Q512+$I512),$H512),$R512))</f>
        <v/>
      </c>
      <c r="L512" s="10">
        <f>IF($N512&lt;&gt;1,"",ROUND($J512*$K512,2))</f>
        <v/>
      </c>
      <c r="N512" s="17">
        <f>IF(AND($B512&lt;&gt;"",ISNUMBER($E512),$D512&lt;&gt;""),1,0)</f>
        <v/>
      </c>
      <c r="O512" s="17">
        <f>IF($N512=1,COUNTIFS($B$2:$B512,$B512,$N$2:$N512,1),"")</f>
        <v/>
      </c>
      <c r="P512" s="17">
        <f>IF($N512=1,$B512&amp;"|"&amp;$O512,"")</f>
        <v/>
      </c>
      <c r="Q512" s="17">
        <f>IF($N512&lt;&gt;1,"",IF($O512=1,N(IFERROR(INDEX('Catálogo'!$F$2:$F$500,MATCH($B512,'Catálogo'!$A$2:$A$500,0)),0)),INDEX($J$1:$J$511,MATCH($B512&amp;"|"&amp;($O512-1),$P$1:$P$511,0))))</f>
        <v/>
      </c>
      <c r="R512" s="17">
        <f>IF($N512&lt;&gt;1,"",IF($O512=1,N(IFERROR(INDEX('Catálogo'!$E$2:$E$500,MATCH($B512,'Catálogo'!$A$2:$A$500,0)),0)),INDEX($K$1:$K$511,MATCH($B512&amp;"|"&amp;($O512-1),$P$1:$P$511,0))))</f>
        <v/>
      </c>
    </row>
    <row r="513" ht="18" customHeight="1">
      <c r="A513" s="18" t="n"/>
      <c r="B513" s="6" t="n"/>
      <c r="C513" s="19">
        <f>IF($B513="","",IFERROR(INDEX('Catálogo'!$B$2:$B$500,MATCH($B513,'Catálogo'!$A$2:$A$500,0)),"Clave no encontrada"))</f>
        <v/>
      </c>
      <c r="D513" s="6" t="n"/>
      <c r="E513" s="8" t="n"/>
      <c r="F513" s="7" t="n"/>
      <c r="G513" s="6" t="n"/>
      <c r="H513" s="10">
        <f>IF($N513&lt;&gt;1,"",IF(AND($I513&gt;0,ISNUMBER($F513)),$F513,$R513))</f>
        <v/>
      </c>
      <c r="I513" s="9">
        <f>IF($N513&lt;&gt;1,"",IF($D513="Salida",-ABS($E513),IF($D513="Entrada",ABS($E513),$E513)))</f>
        <v/>
      </c>
      <c r="J513" s="9">
        <f>IF($N513&lt;&gt;1,"",$Q513+$I513)</f>
        <v/>
      </c>
      <c r="K513" s="10">
        <f>IF($N513&lt;&gt;1,"",IF($I513&gt;0,IF($Q513&gt;0,($Q513*$R513+$I513*$H513)/($Q513+$I513),$H513),$R513))</f>
        <v/>
      </c>
      <c r="L513" s="10">
        <f>IF($N513&lt;&gt;1,"",ROUND($J513*$K513,2))</f>
        <v/>
      </c>
      <c r="N513" s="17">
        <f>IF(AND($B513&lt;&gt;"",ISNUMBER($E513),$D513&lt;&gt;""),1,0)</f>
        <v/>
      </c>
      <c r="O513" s="17">
        <f>IF($N513=1,COUNTIFS($B$2:$B513,$B513,$N$2:$N513,1),"")</f>
        <v/>
      </c>
      <c r="P513" s="17">
        <f>IF($N513=1,$B513&amp;"|"&amp;$O513,"")</f>
        <v/>
      </c>
      <c r="Q513" s="17">
        <f>IF($N513&lt;&gt;1,"",IF($O513=1,N(IFERROR(INDEX('Catálogo'!$F$2:$F$500,MATCH($B513,'Catálogo'!$A$2:$A$500,0)),0)),INDEX($J$1:$J$512,MATCH($B513&amp;"|"&amp;($O513-1),$P$1:$P$512,0))))</f>
        <v/>
      </c>
      <c r="R513" s="17">
        <f>IF($N513&lt;&gt;1,"",IF($O513=1,N(IFERROR(INDEX('Catálogo'!$E$2:$E$500,MATCH($B513,'Catálogo'!$A$2:$A$500,0)),0)),INDEX($K$1:$K$512,MATCH($B513&amp;"|"&amp;($O513-1),$P$1:$P$512,0))))</f>
        <v/>
      </c>
    </row>
    <row r="514" ht="18" customHeight="1">
      <c r="A514" s="18" t="n"/>
      <c r="B514" s="6" t="n"/>
      <c r="C514" s="19">
        <f>IF($B514="","",IFERROR(INDEX('Catálogo'!$B$2:$B$500,MATCH($B514,'Catálogo'!$A$2:$A$500,0)),"Clave no encontrada"))</f>
        <v/>
      </c>
      <c r="D514" s="6" t="n"/>
      <c r="E514" s="8" t="n"/>
      <c r="F514" s="7" t="n"/>
      <c r="G514" s="6" t="n"/>
      <c r="H514" s="10">
        <f>IF($N514&lt;&gt;1,"",IF(AND($I514&gt;0,ISNUMBER($F514)),$F514,$R514))</f>
        <v/>
      </c>
      <c r="I514" s="9">
        <f>IF($N514&lt;&gt;1,"",IF($D514="Salida",-ABS($E514),IF($D514="Entrada",ABS($E514),$E514)))</f>
        <v/>
      </c>
      <c r="J514" s="9">
        <f>IF($N514&lt;&gt;1,"",$Q514+$I514)</f>
        <v/>
      </c>
      <c r="K514" s="10">
        <f>IF($N514&lt;&gt;1,"",IF($I514&gt;0,IF($Q514&gt;0,($Q514*$R514+$I514*$H514)/($Q514+$I514),$H514),$R514))</f>
        <v/>
      </c>
      <c r="L514" s="10">
        <f>IF($N514&lt;&gt;1,"",ROUND($J514*$K514,2))</f>
        <v/>
      </c>
      <c r="N514" s="17">
        <f>IF(AND($B514&lt;&gt;"",ISNUMBER($E514),$D514&lt;&gt;""),1,0)</f>
        <v/>
      </c>
      <c r="O514" s="17">
        <f>IF($N514=1,COUNTIFS($B$2:$B514,$B514,$N$2:$N514,1),"")</f>
        <v/>
      </c>
      <c r="P514" s="17">
        <f>IF($N514=1,$B514&amp;"|"&amp;$O514,"")</f>
        <v/>
      </c>
      <c r="Q514" s="17">
        <f>IF($N514&lt;&gt;1,"",IF($O514=1,N(IFERROR(INDEX('Catálogo'!$F$2:$F$500,MATCH($B514,'Catálogo'!$A$2:$A$500,0)),0)),INDEX($J$1:$J$513,MATCH($B514&amp;"|"&amp;($O514-1),$P$1:$P$513,0))))</f>
        <v/>
      </c>
      <c r="R514" s="17">
        <f>IF($N514&lt;&gt;1,"",IF($O514=1,N(IFERROR(INDEX('Catálogo'!$E$2:$E$500,MATCH($B514,'Catálogo'!$A$2:$A$500,0)),0)),INDEX($K$1:$K$513,MATCH($B514&amp;"|"&amp;($O514-1),$P$1:$P$513,0))))</f>
        <v/>
      </c>
    </row>
    <row r="515" ht="18" customHeight="1">
      <c r="A515" s="18" t="n"/>
      <c r="B515" s="6" t="n"/>
      <c r="C515" s="19">
        <f>IF($B515="","",IFERROR(INDEX('Catálogo'!$B$2:$B$500,MATCH($B515,'Catálogo'!$A$2:$A$500,0)),"Clave no encontrada"))</f>
        <v/>
      </c>
      <c r="D515" s="6" t="n"/>
      <c r="E515" s="8" t="n"/>
      <c r="F515" s="7" t="n"/>
      <c r="G515" s="6" t="n"/>
      <c r="H515" s="10">
        <f>IF($N515&lt;&gt;1,"",IF(AND($I515&gt;0,ISNUMBER($F515)),$F515,$R515))</f>
        <v/>
      </c>
      <c r="I515" s="9">
        <f>IF($N515&lt;&gt;1,"",IF($D515="Salida",-ABS($E515),IF($D515="Entrada",ABS($E515),$E515)))</f>
        <v/>
      </c>
      <c r="J515" s="9">
        <f>IF($N515&lt;&gt;1,"",$Q515+$I515)</f>
        <v/>
      </c>
      <c r="K515" s="10">
        <f>IF($N515&lt;&gt;1,"",IF($I515&gt;0,IF($Q515&gt;0,($Q515*$R515+$I515*$H515)/($Q515+$I515),$H515),$R515))</f>
        <v/>
      </c>
      <c r="L515" s="10">
        <f>IF($N515&lt;&gt;1,"",ROUND($J515*$K515,2))</f>
        <v/>
      </c>
      <c r="N515" s="17">
        <f>IF(AND($B515&lt;&gt;"",ISNUMBER($E515),$D515&lt;&gt;""),1,0)</f>
        <v/>
      </c>
      <c r="O515" s="17">
        <f>IF($N515=1,COUNTIFS($B$2:$B515,$B515,$N$2:$N515,1),"")</f>
        <v/>
      </c>
      <c r="P515" s="17">
        <f>IF($N515=1,$B515&amp;"|"&amp;$O515,"")</f>
        <v/>
      </c>
      <c r="Q515" s="17">
        <f>IF($N515&lt;&gt;1,"",IF($O515=1,N(IFERROR(INDEX('Catálogo'!$F$2:$F$500,MATCH($B515,'Catálogo'!$A$2:$A$500,0)),0)),INDEX($J$1:$J$514,MATCH($B515&amp;"|"&amp;($O515-1),$P$1:$P$514,0))))</f>
        <v/>
      </c>
      <c r="R515" s="17">
        <f>IF($N515&lt;&gt;1,"",IF($O515=1,N(IFERROR(INDEX('Catálogo'!$E$2:$E$500,MATCH($B515,'Catálogo'!$A$2:$A$500,0)),0)),INDEX($K$1:$K$514,MATCH($B515&amp;"|"&amp;($O515-1),$P$1:$P$514,0))))</f>
        <v/>
      </c>
    </row>
    <row r="516" ht="18" customHeight="1">
      <c r="A516" s="18" t="n"/>
      <c r="B516" s="6" t="n"/>
      <c r="C516" s="19">
        <f>IF($B516="","",IFERROR(INDEX('Catálogo'!$B$2:$B$500,MATCH($B516,'Catálogo'!$A$2:$A$500,0)),"Clave no encontrada"))</f>
        <v/>
      </c>
      <c r="D516" s="6" t="n"/>
      <c r="E516" s="8" t="n"/>
      <c r="F516" s="7" t="n"/>
      <c r="G516" s="6" t="n"/>
      <c r="H516" s="10">
        <f>IF($N516&lt;&gt;1,"",IF(AND($I516&gt;0,ISNUMBER($F516)),$F516,$R516))</f>
        <v/>
      </c>
      <c r="I516" s="9">
        <f>IF($N516&lt;&gt;1,"",IF($D516="Salida",-ABS($E516),IF($D516="Entrada",ABS($E516),$E516)))</f>
        <v/>
      </c>
      <c r="J516" s="9">
        <f>IF($N516&lt;&gt;1,"",$Q516+$I516)</f>
        <v/>
      </c>
      <c r="K516" s="10">
        <f>IF($N516&lt;&gt;1,"",IF($I516&gt;0,IF($Q516&gt;0,($Q516*$R516+$I516*$H516)/($Q516+$I516),$H516),$R516))</f>
        <v/>
      </c>
      <c r="L516" s="10">
        <f>IF($N516&lt;&gt;1,"",ROUND($J516*$K516,2))</f>
        <v/>
      </c>
      <c r="N516" s="17">
        <f>IF(AND($B516&lt;&gt;"",ISNUMBER($E516),$D516&lt;&gt;""),1,0)</f>
        <v/>
      </c>
      <c r="O516" s="17">
        <f>IF($N516=1,COUNTIFS($B$2:$B516,$B516,$N$2:$N516,1),"")</f>
        <v/>
      </c>
      <c r="P516" s="17">
        <f>IF($N516=1,$B516&amp;"|"&amp;$O516,"")</f>
        <v/>
      </c>
      <c r="Q516" s="17">
        <f>IF($N516&lt;&gt;1,"",IF($O516=1,N(IFERROR(INDEX('Catálogo'!$F$2:$F$500,MATCH($B516,'Catálogo'!$A$2:$A$500,0)),0)),INDEX($J$1:$J$515,MATCH($B516&amp;"|"&amp;($O516-1),$P$1:$P$515,0))))</f>
        <v/>
      </c>
      <c r="R516" s="17">
        <f>IF($N516&lt;&gt;1,"",IF($O516=1,N(IFERROR(INDEX('Catálogo'!$E$2:$E$500,MATCH($B516,'Catálogo'!$A$2:$A$500,0)),0)),INDEX($K$1:$K$515,MATCH($B516&amp;"|"&amp;($O516-1),$P$1:$P$515,0))))</f>
        <v/>
      </c>
    </row>
    <row r="517" ht="18" customHeight="1">
      <c r="A517" s="18" t="n"/>
      <c r="B517" s="6" t="n"/>
      <c r="C517" s="19">
        <f>IF($B517="","",IFERROR(INDEX('Catálogo'!$B$2:$B$500,MATCH($B517,'Catálogo'!$A$2:$A$500,0)),"Clave no encontrada"))</f>
        <v/>
      </c>
      <c r="D517" s="6" t="n"/>
      <c r="E517" s="8" t="n"/>
      <c r="F517" s="7" t="n"/>
      <c r="G517" s="6" t="n"/>
      <c r="H517" s="10">
        <f>IF($N517&lt;&gt;1,"",IF(AND($I517&gt;0,ISNUMBER($F517)),$F517,$R517))</f>
        <v/>
      </c>
      <c r="I517" s="9">
        <f>IF($N517&lt;&gt;1,"",IF($D517="Salida",-ABS($E517),IF($D517="Entrada",ABS($E517),$E517)))</f>
        <v/>
      </c>
      <c r="J517" s="9">
        <f>IF($N517&lt;&gt;1,"",$Q517+$I517)</f>
        <v/>
      </c>
      <c r="K517" s="10">
        <f>IF($N517&lt;&gt;1,"",IF($I517&gt;0,IF($Q517&gt;0,($Q517*$R517+$I517*$H517)/($Q517+$I517),$H517),$R517))</f>
        <v/>
      </c>
      <c r="L517" s="10">
        <f>IF($N517&lt;&gt;1,"",ROUND($J517*$K517,2))</f>
        <v/>
      </c>
      <c r="N517" s="17">
        <f>IF(AND($B517&lt;&gt;"",ISNUMBER($E517),$D517&lt;&gt;""),1,0)</f>
        <v/>
      </c>
      <c r="O517" s="17">
        <f>IF($N517=1,COUNTIFS($B$2:$B517,$B517,$N$2:$N517,1),"")</f>
        <v/>
      </c>
      <c r="P517" s="17">
        <f>IF($N517=1,$B517&amp;"|"&amp;$O517,"")</f>
        <v/>
      </c>
      <c r="Q517" s="17">
        <f>IF($N517&lt;&gt;1,"",IF($O517=1,N(IFERROR(INDEX('Catálogo'!$F$2:$F$500,MATCH($B517,'Catálogo'!$A$2:$A$500,0)),0)),INDEX($J$1:$J$516,MATCH($B517&amp;"|"&amp;($O517-1),$P$1:$P$516,0))))</f>
        <v/>
      </c>
      <c r="R517" s="17">
        <f>IF($N517&lt;&gt;1,"",IF($O517=1,N(IFERROR(INDEX('Catálogo'!$E$2:$E$500,MATCH($B517,'Catálogo'!$A$2:$A$500,0)),0)),INDEX($K$1:$K$516,MATCH($B517&amp;"|"&amp;($O517-1),$P$1:$P$516,0))))</f>
        <v/>
      </c>
    </row>
    <row r="518" ht="18" customHeight="1">
      <c r="A518" s="18" t="n"/>
      <c r="B518" s="6" t="n"/>
      <c r="C518" s="19">
        <f>IF($B518="","",IFERROR(INDEX('Catálogo'!$B$2:$B$500,MATCH($B518,'Catálogo'!$A$2:$A$500,0)),"Clave no encontrada"))</f>
        <v/>
      </c>
      <c r="D518" s="6" t="n"/>
      <c r="E518" s="8" t="n"/>
      <c r="F518" s="7" t="n"/>
      <c r="G518" s="6" t="n"/>
      <c r="H518" s="10">
        <f>IF($N518&lt;&gt;1,"",IF(AND($I518&gt;0,ISNUMBER($F518)),$F518,$R518))</f>
        <v/>
      </c>
      <c r="I518" s="9">
        <f>IF($N518&lt;&gt;1,"",IF($D518="Salida",-ABS($E518),IF($D518="Entrada",ABS($E518),$E518)))</f>
        <v/>
      </c>
      <c r="J518" s="9">
        <f>IF($N518&lt;&gt;1,"",$Q518+$I518)</f>
        <v/>
      </c>
      <c r="K518" s="10">
        <f>IF($N518&lt;&gt;1,"",IF($I518&gt;0,IF($Q518&gt;0,($Q518*$R518+$I518*$H518)/($Q518+$I518),$H518),$R518))</f>
        <v/>
      </c>
      <c r="L518" s="10">
        <f>IF($N518&lt;&gt;1,"",ROUND($J518*$K518,2))</f>
        <v/>
      </c>
      <c r="N518" s="17">
        <f>IF(AND($B518&lt;&gt;"",ISNUMBER($E518),$D518&lt;&gt;""),1,0)</f>
        <v/>
      </c>
      <c r="O518" s="17">
        <f>IF($N518=1,COUNTIFS($B$2:$B518,$B518,$N$2:$N518,1),"")</f>
        <v/>
      </c>
      <c r="P518" s="17">
        <f>IF($N518=1,$B518&amp;"|"&amp;$O518,"")</f>
        <v/>
      </c>
      <c r="Q518" s="17">
        <f>IF($N518&lt;&gt;1,"",IF($O518=1,N(IFERROR(INDEX('Catálogo'!$F$2:$F$500,MATCH($B518,'Catálogo'!$A$2:$A$500,0)),0)),INDEX($J$1:$J$517,MATCH($B518&amp;"|"&amp;($O518-1),$P$1:$P$517,0))))</f>
        <v/>
      </c>
      <c r="R518" s="17">
        <f>IF($N518&lt;&gt;1,"",IF($O518=1,N(IFERROR(INDEX('Catálogo'!$E$2:$E$500,MATCH($B518,'Catálogo'!$A$2:$A$500,0)),0)),INDEX($K$1:$K$517,MATCH($B518&amp;"|"&amp;($O518-1),$P$1:$P$517,0))))</f>
        <v/>
      </c>
    </row>
    <row r="519" ht="18" customHeight="1">
      <c r="A519" s="18" t="n"/>
      <c r="B519" s="6" t="n"/>
      <c r="C519" s="19">
        <f>IF($B519="","",IFERROR(INDEX('Catálogo'!$B$2:$B$500,MATCH($B519,'Catálogo'!$A$2:$A$500,0)),"Clave no encontrada"))</f>
        <v/>
      </c>
      <c r="D519" s="6" t="n"/>
      <c r="E519" s="8" t="n"/>
      <c r="F519" s="7" t="n"/>
      <c r="G519" s="6" t="n"/>
      <c r="H519" s="10">
        <f>IF($N519&lt;&gt;1,"",IF(AND($I519&gt;0,ISNUMBER($F519)),$F519,$R519))</f>
        <v/>
      </c>
      <c r="I519" s="9">
        <f>IF($N519&lt;&gt;1,"",IF($D519="Salida",-ABS($E519),IF($D519="Entrada",ABS($E519),$E519)))</f>
        <v/>
      </c>
      <c r="J519" s="9">
        <f>IF($N519&lt;&gt;1,"",$Q519+$I519)</f>
        <v/>
      </c>
      <c r="K519" s="10">
        <f>IF($N519&lt;&gt;1,"",IF($I519&gt;0,IF($Q519&gt;0,($Q519*$R519+$I519*$H519)/($Q519+$I519),$H519),$R519))</f>
        <v/>
      </c>
      <c r="L519" s="10">
        <f>IF($N519&lt;&gt;1,"",ROUND($J519*$K519,2))</f>
        <v/>
      </c>
      <c r="N519" s="17">
        <f>IF(AND($B519&lt;&gt;"",ISNUMBER($E519),$D519&lt;&gt;""),1,0)</f>
        <v/>
      </c>
      <c r="O519" s="17">
        <f>IF($N519=1,COUNTIFS($B$2:$B519,$B519,$N$2:$N519,1),"")</f>
        <v/>
      </c>
      <c r="P519" s="17">
        <f>IF($N519=1,$B519&amp;"|"&amp;$O519,"")</f>
        <v/>
      </c>
      <c r="Q519" s="17">
        <f>IF($N519&lt;&gt;1,"",IF($O519=1,N(IFERROR(INDEX('Catálogo'!$F$2:$F$500,MATCH($B519,'Catálogo'!$A$2:$A$500,0)),0)),INDEX($J$1:$J$518,MATCH($B519&amp;"|"&amp;($O519-1),$P$1:$P$518,0))))</f>
        <v/>
      </c>
      <c r="R519" s="17">
        <f>IF($N519&lt;&gt;1,"",IF($O519=1,N(IFERROR(INDEX('Catálogo'!$E$2:$E$500,MATCH($B519,'Catálogo'!$A$2:$A$500,0)),0)),INDEX($K$1:$K$518,MATCH($B519&amp;"|"&amp;($O519-1),$P$1:$P$518,0))))</f>
        <v/>
      </c>
    </row>
    <row r="520" ht="18" customHeight="1">
      <c r="A520" s="18" t="n"/>
      <c r="B520" s="6" t="n"/>
      <c r="C520" s="19">
        <f>IF($B520="","",IFERROR(INDEX('Catálogo'!$B$2:$B$500,MATCH($B520,'Catálogo'!$A$2:$A$500,0)),"Clave no encontrada"))</f>
        <v/>
      </c>
      <c r="D520" s="6" t="n"/>
      <c r="E520" s="8" t="n"/>
      <c r="F520" s="7" t="n"/>
      <c r="G520" s="6" t="n"/>
      <c r="H520" s="10">
        <f>IF($N520&lt;&gt;1,"",IF(AND($I520&gt;0,ISNUMBER($F520)),$F520,$R520))</f>
        <v/>
      </c>
      <c r="I520" s="9">
        <f>IF($N520&lt;&gt;1,"",IF($D520="Salida",-ABS($E520),IF($D520="Entrada",ABS($E520),$E520)))</f>
        <v/>
      </c>
      <c r="J520" s="9">
        <f>IF($N520&lt;&gt;1,"",$Q520+$I520)</f>
        <v/>
      </c>
      <c r="K520" s="10">
        <f>IF($N520&lt;&gt;1,"",IF($I520&gt;0,IF($Q520&gt;0,($Q520*$R520+$I520*$H520)/($Q520+$I520),$H520),$R520))</f>
        <v/>
      </c>
      <c r="L520" s="10">
        <f>IF($N520&lt;&gt;1,"",ROUND($J520*$K520,2))</f>
        <v/>
      </c>
      <c r="N520" s="17">
        <f>IF(AND($B520&lt;&gt;"",ISNUMBER($E520),$D520&lt;&gt;""),1,0)</f>
        <v/>
      </c>
      <c r="O520" s="17">
        <f>IF($N520=1,COUNTIFS($B$2:$B520,$B520,$N$2:$N520,1),"")</f>
        <v/>
      </c>
      <c r="P520" s="17">
        <f>IF($N520=1,$B520&amp;"|"&amp;$O520,"")</f>
        <v/>
      </c>
      <c r="Q520" s="17">
        <f>IF($N520&lt;&gt;1,"",IF($O520=1,N(IFERROR(INDEX('Catálogo'!$F$2:$F$500,MATCH($B520,'Catálogo'!$A$2:$A$500,0)),0)),INDEX($J$1:$J$519,MATCH($B520&amp;"|"&amp;($O520-1),$P$1:$P$519,0))))</f>
        <v/>
      </c>
      <c r="R520" s="17">
        <f>IF($N520&lt;&gt;1,"",IF($O520=1,N(IFERROR(INDEX('Catálogo'!$E$2:$E$500,MATCH($B520,'Catálogo'!$A$2:$A$500,0)),0)),INDEX($K$1:$K$519,MATCH($B520&amp;"|"&amp;($O520-1),$P$1:$P$519,0))))</f>
        <v/>
      </c>
    </row>
    <row r="521" ht="18" customHeight="1">
      <c r="A521" s="18" t="n"/>
      <c r="B521" s="6" t="n"/>
      <c r="C521" s="19">
        <f>IF($B521="","",IFERROR(INDEX('Catálogo'!$B$2:$B$500,MATCH($B521,'Catálogo'!$A$2:$A$500,0)),"Clave no encontrada"))</f>
        <v/>
      </c>
      <c r="D521" s="6" t="n"/>
      <c r="E521" s="8" t="n"/>
      <c r="F521" s="7" t="n"/>
      <c r="G521" s="6" t="n"/>
      <c r="H521" s="10">
        <f>IF($N521&lt;&gt;1,"",IF(AND($I521&gt;0,ISNUMBER($F521)),$F521,$R521))</f>
        <v/>
      </c>
      <c r="I521" s="9">
        <f>IF($N521&lt;&gt;1,"",IF($D521="Salida",-ABS($E521),IF($D521="Entrada",ABS($E521),$E521)))</f>
        <v/>
      </c>
      <c r="J521" s="9">
        <f>IF($N521&lt;&gt;1,"",$Q521+$I521)</f>
        <v/>
      </c>
      <c r="K521" s="10">
        <f>IF($N521&lt;&gt;1,"",IF($I521&gt;0,IF($Q521&gt;0,($Q521*$R521+$I521*$H521)/($Q521+$I521),$H521),$R521))</f>
        <v/>
      </c>
      <c r="L521" s="10">
        <f>IF($N521&lt;&gt;1,"",ROUND($J521*$K521,2))</f>
        <v/>
      </c>
      <c r="N521" s="17">
        <f>IF(AND($B521&lt;&gt;"",ISNUMBER($E521),$D521&lt;&gt;""),1,0)</f>
        <v/>
      </c>
      <c r="O521" s="17">
        <f>IF($N521=1,COUNTIFS($B$2:$B521,$B521,$N$2:$N521,1),"")</f>
        <v/>
      </c>
      <c r="P521" s="17">
        <f>IF($N521=1,$B521&amp;"|"&amp;$O521,"")</f>
        <v/>
      </c>
      <c r="Q521" s="17">
        <f>IF($N521&lt;&gt;1,"",IF($O521=1,N(IFERROR(INDEX('Catálogo'!$F$2:$F$500,MATCH($B521,'Catálogo'!$A$2:$A$500,0)),0)),INDEX($J$1:$J$520,MATCH($B521&amp;"|"&amp;($O521-1),$P$1:$P$520,0))))</f>
        <v/>
      </c>
      <c r="R521" s="17">
        <f>IF($N521&lt;&gt;1,"",IF($O521=1,N(IFERROR(INDEX('Catálogo'!$E$2:$E$500,MATCH($B521,'Catálogo'!$A$2:$A$500,0)),0)),INDEX($K$1:$K$520,MATCH($B521&amp;"|"&amp;($O521-1),$P$1:$P$520,0))))</f>
        <v/>
      </c>
    </row>
    <row r="522" ht="18" customHeight="1">
      <c r="A522" s="18" t="n"/>
      <c r="B522" s="6" t="n"/>
      <c r="C522" s="19">
        <f>IF($B522="","",IFERROR(INDEX('Catálogo'!$B$2:$B$500,MATCH($B522,'Catálogo'!$A$2:$A$500,0)),"Clave no encontrada"))</f>
        <v/>
      </c>
      <c r="D522" s="6" t="n"/>
      <c r="E522" s="8" t="n"/>
      <c r="F522" s="7" t="n"/>
      <c r="G522" s="6" t="n"/>
      <c r="H522" s="10">
        <f>IF($N522&lt;&gt;1,"",IF(AND($I522&gt;0,ISNUMBER($F522)),$F522,$R522))</f>
        <v/>
      </c>
      <c r="I522" s="9">
        <f>IF($N522&lt;&gt;1,"",IF($D522="Salida",-ABS($E522),IF($D522="Entrada",ABS($E522),$E522)))</f>
        <v/>
      </c>
      <c r="J522" s="9">
        <f>IF($N522&lt;&gt;1,"",$Q522+$I522)</f>
        <v/>
      </c>
      <c r="K522" s="10">
        <f>IF($N522&lt;&gt;1,"",IF($I522&gt;0,IF($Q522&gt;0,($Q522*$R522+$I522*$H522)/($Q522+$I522),$H522),$R522))</f>
        <v/>
      </c>
      <c r="L522" s="10">
        <f>IF($N522&lt;&gt;1,"",ROUND($J522*$K522,2))</f>
        <v/>
      </c>
      <c r="N522" s="17">
        <f>IF(AND($B522&lt;&gt;"",ISNUMBER($E522),$D522&lt;&gt;""),1,0)</f>
        <v/>
      </c>
      <c r="O522" s="17">
        <f>IF($N522=1,COUNTIFS($B$2:$B522,$B522,$N$2:$N522,1),"")</f>
        <v/>
      </c>
      <c r="P522" s="17">
        <f>IF($N522=1,$B522&amp;"|"&amp;$O522,"")</f>
        <v/>
      </c>
      <c r="Q522" s="17">
        <f>IF($N522&lt;&gt;1,"",IF($O522=1,N(IFERROR(INDEX('Catálogo'!$F$2:$F$500,MATCH($B522,'Catálogo'!$A$2:$A$500,0)),0)),INDEX($J$1:$J$521,MATCH($B522&amp;"|"&amp;($O522-1),$P$1:$P$521,0))))</f>
        <v/>
      </c>
      <c r="R522" s="17">
        <f>IF($N522&lt;&gt;1,"",IF($O522=1,N(IFERROR(INDEX('Catálogo'!$E$2:$E$500,MATCH($B522,'Catálogo'!$A$2:$A$500,0)),0)),INDEX($K$1:$K$521,MATCH($B522&amp;"|"&amp;($O522-1),$P$1:$P$521,0))))</f>
        <v/>
      </c>
    </row>
    <row r="523" ht="18" customHeight="1">
      <c r="A523" s="18" t="n"/>
      <c r="B523" s="6" t="n"/>
      <c r="C523" s="19">
        <f>IF($B523="","",IFERROR(INDEX('Catálogo'!$B$2:$B$500,MATCH($B523,'Catálogo'!$A$2:$A$500,0)),"Clave no encontrada"))</f>
        <v/>
      </c>
      <c r="D523" s="6" t="n"/>
      <c r="E523" s="8" t="n"/>
      <c r="F523" s="7" t="n"/>
      <c r="G523" s="6" t="n"/>
      <c r="H523" s="10">
        <f>IF($N523&lt;&gt;1,"",IF(AND($I523&gt;0,ISNUMBER($F523)),$F523,$R523))</f>
        <v/>
      </c>
      <c r="I523" s="9">
        <f>IF($N523&lt;&gt;1,"",IF($D523="Salida",-ABS($E523),IF($D523="Entrada",ABS($E523),$E523)))</f>
        <v/>
      </c>
      <c r="J523" s="9">
        <f>IF($N523&lt;&gt;1,"",$Q523+$I523)</f>
        <v/>
      </c>
      <c r="K523" s="10">
        <f>IF($N523&lt;&gt;1,"",IF($I523&gt;0,IF($Q523&gt;0,($Q523*$R523+$I523*$H523)/($Q523+$I523),$H523),$R523))</f>
        <v/>
      </c>
      <c r="L523" s="10">
        <f>IF($N523&lt;&gt;1,"",ROUND($J523*$K523,2))</f>
        <v/>
      </c>
      <c r="N523" s="17">
        <f>IF(AND($B523&lt;&gt;"",ISNUMBER($E523),$D523&lt;&gt;""),1,0)</f>
        <v/>
      </c>
      <c r="O523" s="17">
        <f>IF($N523=1,COUNTIFS($B$2:$B523,$B523,$N$2:$N523,1),"")</f>
        <v/>
      </c>
      <c r="P523" s="17">
        <f>IF($N523=1,$B523&amp;"|"&amp;$O523,"")</f>
        <v/>
      </c>
      <c r="Q523" s="17">
        <f>IF($N523&lt;&gt;1,"",IF($O523=1,N(IFERROR(INDEX('Catálogo'!$F$2:$F$500,MATCH($B523,'Catálogo'!$A$2:$A$500,0)),0)),INDEX($J$1:$J$522,MATCH($B523&amp;"|"&amp;($O523-1),$P$1:$P$522,0))))</f>
        <v/>
      </c>
      <c r="R523" s="17">
        <f>IF($N523&lt;&gt;1,"",IF($O523=1,N(IFERROR(INDEX('Catálogo'!$E$2:$E$500,MATCH($B523,'Catálogo'!$A$2:$A$500,0)),0)),INDEX($K$1:$K$522,MATCH($B523&amp;"|"&amp;($O523-1),$P$1:$P$522,0))))</f>
        <v/>
      </c>
    </row>
    <row r="524" ht="18" customHeight="1">
      <c r="A524" s="18" t="n"/>
      <c r="B524" s="6" t="n"/>
      <c r="C524" s="19">
        <f>IF($B524="","",IFERROR(INDEX('Catálogo'!$B$2:$B$500,MATCH($B524,'Catálogo'!$A$2:$A$500,0)),"Clave no encontrada"))</f>
        <v/>
      </c>
      <c r="D524" s="6" t="n"/>
      <c r="E524" s="8" t="n"/>
      <c r="F524" s="7" t="n"/>
      <c r="G524" s="6" t="n"/>
      <c r="H524" s="10">
        <f>IF($N524&lt;&gt;1,"",IF(AND($I524&gt;0,ISNUMBER($F524)),$F524,$R524))</f>
        <v/>
      </c>
      <c r="I524" s="9">
        <f>IF($N524&lt;&gt;1,"",IF($D524="Salida",-ABS($E524),IF($D524="Entrada",ABS($E524),$E524)))</f>
        <v/>
      </c>
      <c r="J524" s="9">
        <f>IF($N524&lt;&gt;1,"",$Q524+$I524)</f>
        <v/>
      </c>
      <c r="K524" s="10">
        <f>IF($N524&lt;&gt;1,"",IF($I524&gt;0,IF($Q524&gt;0,($Q524*$R524+$I524*$H524)/($Q524+$I524),$H524),$R524))</f>
        <v/>
      </c>
      <c r="L524" s="10">
        <f>IF($N524&lt;&gt;1,"",ROUND($J524*$K524,2))</f>
        <v/>
      </c>
      <c r="N524" s="17">
        <f>IF(AND($B524&lt;&gt;"",ISNUMBER($E524),$D524&lt;&gt;""),1,0)</f>
        <v/>
      </c>
      <c r="O524" s="17">
        <f>IF($N524=1,COUNTIFS($B$2:$B524,$B524,$N$2:$N524,1),"")</f>
        <v/>
      </c>
      <c r="P524" s="17">
        <f>IF($N524=1,$B524&amp;"|"&amp;$O524,"")</f>
        <v/>
      </c>
      <c r="Q524" s="17">
        <f>IF($N524&lt;&gt;1,"",IF($O524=1,N(IFERROR(INDEX('Catálogo'!$F$2:$F$500,MATCH($B524,'Catálogo'!$A$2:$A$500,0)),0)),INDEX($J$1:$J$523,MATCH($B524&amp;"|"&amp;($O524-1),$P$1:$P$523,0))))</f>
        <v/>
      </c>
      <c r="R524" s="17">
        <f>IF($N524&lt;&gt;1,"",IF($O524=1,N(IFERROR(INDEX('Catálogo'!$E$2:$E$500,MATCH($B524,'Catálogo'!$A$2:$A$500,0)),0)),INDEX($K$1:$K$523,MATCH($B524&amp;"|"&amp;($O524-1),$P$1:$P$523,0))))</f>
        <v/>
      </c>
    </row>
    <row r="525" ht="18" customHeight="1">
      <c r="A525" s="18" t="n"/>
      <c r="B525" s="6" t="n"/>
      <c r="C525" s="19">
        <f>IF($B525="","",IFERROR(INDEX('Catálogo'!$B$2:$B$500,MATCH($B525,'Catálogo'!$A$2:$A$500,0)),"Clave no encontrada"))</f>
        <v/>
      </c>
      <c r="D525" s="6" t="n"/>
      <c r="E525" s="8" t="n"/>
      <c r="F525" s="7" t="n"/>
      <c r="G525" s="6" t="n"/>
      <c r="H525" s="10">
        <f>IF($N525&lt;&gt;1,"",IF(AND($I525&gt;0,ISNUMBER($F525)),$F525,$R525))</f>
        <v/>
      </c>
      <c r="I525" s="9">
        <f>IF($N525&lt;&gt;1,"",IF($D525="Salida",-ABS($E525),IF($D525="Entrada",ABS($E525),$E525)))</f>
        <v/>
      </c>
      <c r="J525" s="9">
        <f>IF($N525&lt;&gt;1,"",$Q525+$I525)</f>
        <v/>
      </c>
      <c r="K525" s="10">
        <f>IF($N525&lt;&gt;1,"",IF($I525&gt;0,IF($Q525&gt;0,($Q525*$R525+$I525*$H525)/($Q525+$I525),$H525),$R525))</f>
        <v/>
      </c>
      <c r="L525" s="10">
        <f>IF($N525&lt;&gt;1,"",ROUND($J525*$K525,2))</f>
        <v/>
      </c>
      <c r="N525" s="17">
        <f>IF(AND($B525&lt;&gt;"",ISNUMBER($E525),$D525&lt;&gt;""),1,0)</f>
        <v/>
      </c>
      <c r="O525" s="17">
        <f>IF($N525=1,COUNTIFS($B$2:$B525,$B525,$N$2:$N525,1),"")</f>
        <v/>
      </c>
      <c r="P525" s="17">
        <f>IF($N525=1,$B525&amp;"|"&amp;$O525,"")</f>
        <v/>
      </c>
      <c r="Q525" s="17">
        <f>IF($N525&lt;&gt;1,"",IF($O525=1,N(IFERROR(INDEX('Catálogo'!$F$2:$F$500,MATCH($B525,'Catálogo'!$A$2:$A$500,0)),0)),INDEX($J$1:$J$524,MATCH($B525&amp;"|"&amp;($O525-1),$P$1:$P$524,0))))</f>
        <v/>
      </c>
      <c r="R525" s="17">
        <f>IF($N525&lt;&gt;1,"",IF($O525=1,N(IFERROR(INDEX('Catálogo'!$E$2:$E$500,MATCH($B525,'Catálogo'!$A$2:$A$500,0)),0)),INDEX($K$1:$K$524,MATCH($B525&amp;"|"&amp;($O525-1),$P$1:$P$524,0))))</f>
        <v/>
      </c>
    </row>
    <row r="526" ht="18" customHeight="1">
      <c r="A526" s="18" t="n"/>
      <c r="B526" s="6" t="n"/>
      <c r="C526" s="19">
        <f>IF($B526="","",IFERROR(INDEX('Catálogo'!$B$2:$B$500,MATCH($B526,'Catálogo'!$A$2:$A$500,0)),"Clave no encontrada"))</f>
        <v/>
      </c>
      <c r="D526" s="6" t="n"/>
      <c r="E526" s="8" t="n"/>
      <c r="F526" s="7" t="n"/>
      <c r="G526" s="6" t="n"/>
      <c r="H526" s="10">
        <f>IF($N526&lt;&gt;1,"",IF(AND($I526&gt;0,ISNUMBER($F526)),$F526,$R526))</f>
        <v/>
      </c>
      <c r="I526" s="9">
        <f>IF($N526&lt;&gt;1,"",IF($D526="Salida",-ABS($E526),IF($D526="Entrada",ABS($E526),$E526)))</f>
        <v/>
      </c>
      <c r="J526" s="9">
        <f>IF($N526&lt;&gt;1,"",$Q526+$I526)</f>
        <v/>
      </c>
      <c r="K526" s="10">
        <f>IF($N526&lt;&gt;1,"",IF($I526&gt;0,IF($Q526&gt;0,($Q526*$R526+$I526*$H526)/($Q526+$I526),$H526),$R526))</f>
        <v/>
      </c>
      <c r="L526" s="10">
        <f>IF($N526&lt;&gt;1,"",ROUND($J526*$K526,2))</f>
        <v/>
      </c>
      <c r="N526" s="17">
        <f>IF(AND($B526&lt;&gt;"",ISNUMBER($E526),$D526&lt;&gt;""),1,0)</f>
        <v/>
      </c>
      <c r="O526" s="17">
        <f>IF($N526=1,COUNTIFS($B$2:$B526,$B526,$N$2:$N526,1),"")</f>
        <v/>
      </c>
      <c r="P526" s="17">
        <f>IF($N526=1,$B526&amp;"|"&amp;$O526,"")</f>
        <v/>
      </c>
      <c r="Q526" s="17">
        <f>IF($N526&lt;&gt;1,"",IF($O526=1,N(IFERROR(INDEX('Catálogo'!$F$2:$F$500,MATCH($B526,'Catálogo'!$A$2:$A$500,0)),0)),INDEX($J$1:$J$525,MATCH($B526&amp;"|"&amp;($O526-1),$P$1:$P$525,0))))</f>
        <v/>
      </c>
      <c r="R526" s="17">
        <f>IF($N526&lt;&gt;1,"",IF($O526=1,N(IFERROR(INDEX('Catálogo'!$E$2:$E$500,MATCH($B526,'Catálogo'!$A$2:$A$500,0)),0)),INDEX($K$1:$K$525,MATCH($B526&amp;"|"&amp;($O526-1),$P$1:$P$525,0))))</f>
        <v/>
      </c>
    </row>
    <row r="527" ht="18" customHeight="1">
      <c r="A527" s="18" t="n"/>
      <c r="B527" s="6" t="n"/>
      <c r="C527" s="19">
        <f>IF($B527="","",IFERROR(INDEX('Catálogo'!$B$2:$B$500,MATCH($B527,'Catálogo'!$A$2:$A$500,0)),"Clave no encontrada"))</f>
        <v/>
      </c>
      <c r="D527" s="6" t="n"/>
      <c r="E527" s="8" t="n"/>
      <c r="F527" s="7" t="n"/>
      <c r="G527" s="6" t="n"/>
      <c r="H527" s="10">
        <f>IF($N527&lt;&gt;1,"",IF(AND($I527&gt;0,ISNUMBER($F527)),$F527,$R527))</f>
        <v/>
      </c>
      <c r="I527" s="9">
        <f>IF($N527&lt;&gt;1,"",IF($D527="Salida",-ABS($E527),IF($D527="Entrada",ABS($E527),$E527)))</f>
        <v/>
      </c>
      <c r="J527" s="9">
        <f>IF($N527&lt;&gt;1,"",$Q527+$I527)</f>
        <v/>
      </c>
      <c r="K527" s="10">
        <f>IF($N527&lt;&gt;1,"",IF($I527&gt;0,IF($Q527&gt;0,($Q527*$R527+$I527*$H527)/($Q527+$I527),$H527),$R527))</f>
        <v/>
      </c>
      <c r="L527" s="10">
        <f>IF($N527&lt;&gt;1,"",ROUND($J527*$K527,2))</f>
        <v/>
      </c>
      <c r="N527" s="17">
        <f>IF(AND($B527&lt;&gt;"",ISNUMBER($E527),$D527&lt;&gt;""),1,0)</f>
        <v/>
      </c>
      <c r="O527" s="17">
        <f>IF($N527=1,COUNTIFS($B$2:$B527,$B527,$N$2:$N527,1),"")</f>
        <v/>
      </c>
      <c r="P527" s="17">
        <f>IF($N527=1,$B527&amp;"|"&amp;$O527,"")</f>
        <v/>
      </c>
      <c r="Q527" s="17">
        <f>IF($N527&lt;&gt;1,"",IF($O527=1,N(IFERROR(INDEX('Catálogo'!$F$2:$F$500,MATCH($B527,'Catálogo'!$A$2:$A$500,0)),0)),INDEX($J$1:$J$526,MATCH($B527&amp;"|"&amp;($O527-1),$P$1:$P$526,0))))</f>
        <v/>
      </c>
      <c r="R527" s="17">
        <f>IF($N527&lt;&gt;1,"",IF($O527=1,N(IFERROR(INDEX('Catálogo'!$E$2:$E$500,MATCH($B527,'Catálogo'!$A$2:$A$500,0)),0)),INDEX($K$1:$K$526,MATCH($B527&amp;"|"&amp;($O527-1),$P$1:$P$526,0))))</f>
        <v/>
      </c>
    </row>
    <row r="528" ht="18" customHeight="1">
      <c r="A528" s="18" t="n"/>
      <c r="B528" s="6" t="n"/>
      <c r="C528" s="19">
        <f>IF($B528="","",IFERROR(INDEX('Catálogo'!$B$2:$B$500,MATCH($B528,'Catálogo'!$A$2:$A$500,0)),"Clave no encontrada"))</f>
        <v/>
      </c>
      <c r="D528" s="6" t="n"/>
      <c r="E528" s="8" t="n"/>
      <c r="F528" s="7" t="n"/>
      <c r="G528" s="6" t="n"/>
      <c r="H528" s="10">
        <f>IF($N528&lt;&gt;1,"",IF(AND($I528&gt;0,ISNUMBER($F528)),$F528,$R528))</f>
        <v/>
      </c>
      <c r="I528" s="9">
        <f>IF($N528&lt;&gt;1,"",IF($D528="Salida",-ABS($E528),IF($D528="Entrada",ABS($E528),$E528)))</f>
        <v/>
      </c>
      <c r="J528" s="9">
        <f>IF($N528&lt;&gt;1,"",$Q528+$I528)</f>
        <v/>
      </c>
      <c r="K528" s="10">
        <f>IF($N528&lt;&gt;1,"",IF($I528&gt;0,IF($Q528&gt;0,($Q528*$R528+$I528*$H528)/($Q528+$I528),$H528),$R528))</f>
        <v/>
      </c>
      <c r="L528" s="10">
        <f>IF($N528&lt;&gt;1,"",ROUND($J528*$K528,2))</f>
        <v/>
      </c>
      <c r="N528" s="17">
        <f>IF(AND($B528&lt;&gt;"",ISNUMBER($E528),$D528&lt;&gt;""),1,0)</f>
        <v/>
      </c>
      <c r="O528" s="17">
        <f>IF($N528=1,COUNTIFS($B$2:$B528,$B528,$N$2:$N528,1),"")</f>
        <v/>
      </c>
      <c r="P528" s="17">
        <f>IF($N528=1,$B528&amp;"|"&amp;$O528,"")</f>
        <v/>
      </c>
      <c r="Q528" s="17">
        <f>IF($N528&lt;&gt;1,"",IF($O528=1,N(IFERROR(INDEX('Catálogo'!$F$2:$F$500,MATCH($B528,'Catálogo'!$A$2:$A$500,0)),0)),INDEX($J$1:$J$527,MATCH($B528&amp;"|"&amp;($O528-1),$P$1:$P$527,0))))</f>
        <v/>
      </c>
      <c r="R528" s="17">
        <f>IF($N528&lt;&gt;1,"",IF($O528=1,N(IFERROR(INDEX('Catálogo'!$E$2:$E$500,MATCH($B528,'Catálogo'!$A$2:$A$500,0)),0)),INDEX($K$1:$K$527,MATCH($B528&amp;"|"&amp;($O528-1),$P$1:$P$527,0))))</f>
        <v/>
      </c>
    </row>
    <row r="529" ht="18" customHeight="1">
      <c r="A529" s="18" t="n"/>
      <c r="B529" s="6" t="n"/>
      <c r="C529" s="19">
        <f>IF($B529="","",IFERROR(INDEX('Catálogo'!$B$2:$B$500,MATCH($B529,'Catálogo'!$A$2:$A$500,0)),"Clave no encontrada"))</f>
        <v/>
      </c>
      <c r="D529" s="6" t="n"/>
      <c r="E529" s="8" t="n"/>
      <c r="F529" s="7" t="n"/>
      <c r="G529" s="6" t="n"/>
      <c r="H529" s="10">
        <f>IF($N529&lt;&gt;1,"",IF(AND($I529&gt;0,ISNUMBER($F529)),$F529,$R529))</f>
        <v/>
      </c>
      <c r="I529" s="9">
        <f>IF($N529&lt;&gt;1,"",IF($D529="Salida",-ABS($E529),IF($D529="Entrada",ABS($E529),$E529)))</f>
        <v/>
      </c>
      <c r="J529" s="9">
        <f>IF($N529&lt;&gt;1,"",$Q529+$I529)</f>
        <v/>
      </c>
      <c r="K529" s="10">
        <f>IF($N529&lt;&gt;1,"",IF($I529&gt;0,IF($Q529&gt;0,($Q529*$R529+$I529*$H529)/($Q529+$I529),$H529),$R529))</f>
        <v/>
      </c>
      <c r="L529" s="10">
        <f>IF($N529&lt;&gt;1,"",ROUND($J529*$K529,2))</f>
        <v/>
      </c>
      <c r="N529" s="17">
        <f>IF(AND($B529&lt;&gt;"",ISNUMBER($E529),$D529&lt;&gt;""),1,0)</f>
        <v/>
      </c>
      <c r="O529" s="17">
        <f>IF($N529=1,COUNTIFS($B$2:$B529,$B529,$N$2:$N529,1),"")</f>
        <v/>
      </c>
      <c r="P529" s="17">
        <f>IF($N529=1,$B529&amp;"|"&amp;$O529,"")</f>
        <v/>
      </c>
      <c r="Q529" s="17">
        <f>IF($N529&lt;&gt;1,"",IF($O529=1,N(IFERROR(INDEX('Catálogo'!$F$2:$F$500,MATCH($B529,'Catálogo'!$A$2:$A$500,0)),0)),INDEX($J$1:$J$528,MATCH($B529&amp;"|"&amp;($O529-1),$P$1:$P$528,0))))</f>
        <v/>
      </c>
      <c r="R529" s="17">
        <f>IF($N529&lt;&gt;1,"",IF($O529=1,N(IFERROR(INDEX('Catálogo'!$E$2:$E$500,MATCH($B529,'Catálogo'!$A$2:$A$500,0)),0)),INDEX($K$1:$K$528,MATCH($B529&amp;"|"&amp;($O529-1),$P$1:$P$528,0))))</f>
        <v/>
      </c>
    </row>
    <row r="530" ht="18" customHeight="1">
      <c r="A530" s="18" t="n"/>
      <c r="B530" s="6" t="n"/>
      <c r="C530" s="19">
        <f>IF($B530="","",IFERROR(INDEX('Catálogo'!$B$2:$B$500,MATCH($B530,'Catálogo'!$A$2:$A$500,0)),"Clave no encontrada"))</f>
        <v/>
      </c>
      <c r="D530" s="6" t="n"/>
      <c r="E530" s="8" t="n"/>
      <c r="F530" s="7" t="n"/>
      <c r="G530" s="6" t="n"/>
      <c r="H530" s="10">
        <f>IF($N530&lt;&gt;1,"",IF(AND($I530&gt;0,ISNUMBER($F530)),$F530,$R530))</f>
        <v/>
      </c>
      <c r="I530" s="9">
        <f>IF($N530&lt;&gt;1,"",IF($D530="Salida",-ABS($E530),IF($D530="Entrada",ABS($E530),$E530)))</f>
        <v/>
      </c>
      <c r="J530" s="9">
        <f>IF($N530&lt;&gt;1,"",$Q530+$I530)</f>
        <v/>
      </c>
      <c r="K530" s="10">
        <f>IF($N530&lt;&gt;1,"",IF($I530&gt;0,IF($Q530&gt;0,($Q530*$R530+$I530*$H530)/($Q530+$I530),$H530),$R530))</f>
        <v/>
      </c>
      <c r="L530" s="10">
        <f>IF($N530&lt;&gt;1,"",ROUND($J530*$K530,2))</f>
        <v/>
      </c>
      <c r="N530" s="17">
        <f>IF(AND($B530&lt;&gt;"",ISNUMBER($E530),$D530&lt;&gt;""),1,0)</f>
        <v/>
      </c>
      <c r="O530" s="17">
        <f>IF($N530=1,COUNTIFS($B$2:$B530,$B530,$N$2:$N530,1),"")</f>
        <v/>
      </c>
      <c r="P530" s="17">
        <f>IF($N530=1,$B530&amp;"|"&amp;$O530,"")</f>
        <v/>
      </c>
      <c r="Q530" s="17">
        <f>IF($N530&lt;&gt;1,"",IF($O530=1,N(IFERROR(INDEX('Catálogo'!$F$2:$F$500,MATCH($B530,'Catálogo'!$A$2:$A$500,0)),0)),INDEX($J$1:$J$529,MATCH($B530&amp;"|"&amp;($O530-1),$P$1:$P$529,0))))</f>
        <v/>
      </c>
      <c r="R530" s="17">
        <f>IF($N530&lt;&gt;1,"",IF($O530=1,N(IFERROR(INDEX('Catálogo'!$E$2:$E$500,MATCH($B530,'Catálogo'!$A$2:$A$500,0)),0)),INDEX($K$1:$K$529,MATCH($B530&amp;"|"&amp;($O530-1),$P$1:$P$529,0))))</f>
        <v/>
      </c>
    </row>
    <row r="531" ht="18" customHeight="1">
      <c r="A531" s="18" t="n"/>
      <c r="B531" s="6" t="n"/>
      <c r="C531" s="19">
        <f>IF($B531="","",IFERROR(INDEX('Catálogo'!$B$2:$B$500,MATCH($B531,'Catálogo'!$A$2:$A$500,0)),"Clave no encontrada"))</f>
        <v/>
      </c>
      <c r="D531" s="6" t="n"/>
      <c r="E531" s="8" t="n"/>
      <c r="F531" s="7" t="n"/>
      <c r="G531" s="6" t="n"/>
      <c r="H531" s="10">
        <f>IF($N531&lt;&gt;1,"",IF(AND($I531&gt;0,ISNUMBER($F531)),$F531,$R531))</f>
        <v/>
      </c>
      <c r="I531" s="9">
        <f>IF($N531&lt;&gt;1,"",IF($D531="Salida",-ABS($E531),IF($D531="Entrada",ABS($E531),$E531)))</f>
        <v/>
      </c>
      <c r="J531" s="9">
        <f>IF($N531&lt;&gt;1,"",$Q531+$I531)</f>
        <v/>
      </c>
      <c r="K531" s="10">
        <f>IF($N531&lt;&gt;1,"",IF($I531&gt;0,IF($Q531&gt;0,($Q531*$R531+$I531*$H531)/($Q531+$I531),$H531),$R531))</f>
        <v/>
      </c>
      <c r="L531" s="10">
        <f>IF($N531&lt;&gt;1,"",ROUND($J531*$K531,2))</f>
        <v/>
      </c>
      <c r="N531" s="17">
        <f>IF(AND($B531&lt;&gt;"",ISNUMBER($E531),$D531&lt;&gt;""),1,0)</f>
        <v/>
      </c>
      <c r="O531" s="17">
        <f>IF($N531=1,COUNTIFS($B$2:$B531,$B531,$N$2:$N531,1),"")</f>
        <v/>
      </c>
      <c r="P531" s="17">
        <f>IF($N531=1,$B531&amp;"|"&amp;$O531,"")</f>
        <v/>
      </c>
      <c r="Q531" s="17">
        <f>IF($N531&lt;&gt;1,"",IF($O531=1,N(IFERROR(INDEX('Catálogo'!$F$2:$F$500,MATCH($B531,'Catálogo'!$A$2:$A$500,0)),0)),INDEX($J$1:$J$530,MATCH($B531&amp;"|"&amp;($O531-1),$P$1:$P$530,0))))</f>
        <v/>
      </c>
      <c r="R531" s="17">
        <f>IF($N531&lt;&gt;1,"",IF($O531=1,N(IFERROR(INDEX('Catálogo'!$E$2:$E$500,MATCH($B531,'Catálogo'!$A$2:$A$500,0)),0)),INDEX($K$1:$K$530,MATCH($B531&amp;"|"&amp;($O531-1),$P$1:$P$530,0))))</f>
        <v/>
      </c>
    </row>
    <row r="532" ht="18" customHeight="1">
      <c r="A532" s="18" t="n"/>
      <c r="B532" s="6" t="n"/>
      <c r="C532" s="19">
        <f>IF($B532="","",IFERROR(INDEX('Catálogo'!$B$2:$B$500,MATCH($B532,'Catálogo'!$A$2:$A$500,0)),"Clave no encontrada"))</f>
        <v/>
      </c>
      <c r="D532" s="6" t="n"/>
      <c r="E532" s="8" t="n"/>
      <c r="F532" s="7" t="n"/>
      <c r="G532" s="6" t="n"/>
      <c r="H532" s="10">
        <f>IF($N532&lt;&gt;1,"",IF(AND($I532&gt;0,ISNUMBER($F532)),$F532,$R532))</f>
        <v/>
      </c>
      <c r="I532" s="9">
        <f>IF($N532&lt;&gt;1,"",IF($D532="Salida",-ABS($E532),IF($D532="Entrada",ABS($E532),$E532)))</f>
        <v/>
      </c>
      <c r="J532" s="9">
        <f>IF($N532&lt;&gt;1,"",$Q532+$I532)</f>
        <v/>
      </c>
      <c r="K532" s="10">
        <f>IF($N532&lt;&gt;1,"",IF($I532&gt;0,IF($Q532&gt;0,($Q532*$R532+$I532*$H532)/($Q532+$I532),$H532),$R532))</f>
        <v/>
      </c>
      <c r="L532" s="10">
        <f>IF($N532&lt;&gt;1,"",ROUND($J532*$K532,2))</f>
        <v/>
      </c>
      <c r="N532" s="17">
        <f>IF(AND($B532&lt;&gt;"",ISNUMBER($E532),$D532&lt;&gt;""),1,0)</f>
        <v/>
      </c>
      <c r="O532" s="17">
        <f>IF($N532=1,COUNTIFS($B$2:$B532,$B532,$N$2:$N532,1),"")</f>
        <v/>
      </c>
      <c r="P532" s="17">
        <f>IF($N532=1,$B532&amp;"|"&amp;$O532,"")</f>
        <v/>
      </c>
      <c r="Q532" s="17">
        <f>IF($N532&lt;&gt;1,"",IF($O532=1,N(IFERROR(INDEX('Catálogo'!$F$2:$F$500,MATCH($B532,'Catálogo'!$A$2:$A$500,0)),0)),INDEX($J$1:$J$531,MATCH($B532&amp;"|"&amp;($O532-1),$P$1:$P$531,0))))</f>
        <v/>
      </c>
      <c r="R532" s="17">
        <f>IF($N532&lt;&gt;1,"",IF($O532=1,N(IFERROR(INDEX('Catálogo'!$E$2:$E$500,MATCH($B532,'Catálogo'!$A$2:$A$500,0)),0)),INDEX($K$1:$K$531,MATCH($B532&amp;"|"&amp;($O532-1),$P$1:$P$531,0))))</f>
        <v/>
      </c>
    </row>
    <row r="533" ht="18" customHeight="1">
      <c r="A533" s="18" t="n"/>
      <c r="B533" s="6" t="n"/>
      <c r="C533" s="19">
        <f>IF($B533="","",IFERROR(INDEX('Catálogo'!$B$2:$B$500,MATCH($B533,'Catálogo'!$A$2:$A$500,0)),"Clave no encontrada"))</f>
        <v/>
      </c>
      <c r="D533" s="6" t="n"/>
      <c r="E533" s="8" t="n"/>
      <c r="F533" s="7" t="n"/>
      <c r="G533" s="6" t="n"/>
      <c r="H533" s="10">
        <f>IF($N533&lt;&gt;1,"",IF(AND($I533&gt;0,ISNUMBER($F533)),$F533,$R533))</f>
        <v/>
      </c>
      <c r="I533" s="9">
        <f>IF($N533&lt;&gt;1,"",IF($D533="Salida",-ABS($E533),IF($D533="Entrada",ABS($E533),$E533)))</f>
        <v/>
      </c>
      <c r="J533" s="9">
        <f>IF($N533&lt;&gt;1,"",$Q533+$I533)</f>
        <v/>
      </c>
      <c r="K533" s="10">
        <f>IF($N533&lt;&gt;1,"",IF($I533&gt;0,IF($Q533&gt;0,($Q533*$R533+$I533*$H533)/($Q533+$I533),$H533),$R533))</f>
        <v/>
      </c>
      <c r="L533" s="10">
        <f>IF($N533&lt;&gt;1,"",ROUND($J533*$K533,2))</f>
        <v/>
      </c>
      <c r="N533" s="17">
        <f>IF(AND($B533&lt;&gt;"",ISNUMBER($E533),$D533&lt;&gt;""),1,0)</f>
        <v/>
      </c>
      <c r="O533" s="17">
        <f>IF($N533=1,COUNTIFS($B$2:$B533,$B533,$N$2:$N533,1),"")</f>
        <v/>
      </c>
      <c r="P533" s="17">
        <f>IF($N533=1,$B533&amp;"|"&amp;$O533,"")</f>
        <v/>
      </c>
      <c r="Q533" s="17">
        <f>IF($N533&lt;&gt;1,"",IF($O533=1,N(IFERROR(INDEX('Catálogo'!$F$2:$F$500,MATCH($B533,'Catálogo'!$A$2:$A$500,0)),0)),INDEX($J$1:$J$532,MATCH($B533&amp;"|"&amp;($O533-1),$P$1:$P$532,0))))</f>
        <v/>
      </c>
      <c r="R533" s="17">
        <f>IF($N533&lt;&gt;1,"",IF($O533=1,N(IFERROR(INDEX('Catálogo'!$E$2:$E$500,MATCH($B533,'Catálogo'!$A$2:$A$500,0)),0)),INDEX($K$1:$K$532,MATCH($B533&amp;"|"&amp;($O533-1),$P$1:$P$532,0))))</f>
        <v/>
      </c>
    </row>
    <row r="534" ht="18" customHeight="1">
      <c r="A534" s="18" t="n"/>
      <c r="B534" s="6" t="n"/>
      <c r="C534" s="19">
        <f>IF($B534="","",IFERROR(INDEX('Catálogo'!$B$2:$B$500,MATCH($B534,'Catálogo'!$A$2:$A$500,0)),"Clave no encontrada"))</f>
        <v/>
      </c>
      <c r="D534" s="6" t="n"/>
      <c r="E534" s="8" t="n"/>
      <c r="F534" s="7" t="n"/>
      <c r="G534" s="6" t="n"/>
      <c r="H534" s="10">
        <f>IF($N534&lt;&gt;1,"",IF(AND($I534&gt;0,ISNUMBER($F534)),$F534,$R534))</f>
        <v/>
      </c>
      <c r="I534" s="9">
        <f>IF($N534&lt;&gt;1,"",IF($D534="Salida",-ABS($E534),IF($D534="Entrada",ABS($E534),$E534)))</f>
        <v/>
      </c>
      <c r="J534" s="9">
        <f>IF($N534&lt;&gt;1,"",$Q534+$I534)</f>
        <v/>
      </c>
      <c r="K534" s="10">
        <f>IF($N534&lt;&gt;1,"",IF($I534&gt;0,IF($Q534&gt;0,($Q534*$R534+$I534*$H534)/($Q534+$I534),$H534),$R534))</f>
        <v/>
      </c>
      <c r="L534" s="10">
        <f>IF($N534&lt;&gt;1,"",ROUND($J534*$K534,2))</f>
        <v/>
      </c>
      <c r="N534" s="17">
        <f>IF(AND($B534&lt;&gt;"",ISNUMBER($E534),$D534&lt;&gt;""),1,0)</f>
        <v/>
      </c>
      <c r="O534" s="17">
        <f>IF($N534=1,COUNTIFS($B$2:$B534,$B534,$N$2:$N534,1),"")</f>
        <v/>
      </c>
      <c r="P534" s="17">
        <f>IF($N534=1,$B534&amp;"|"&amp;$O534,"")</f>
        <v/>
      </c>
      <c r="Q534" s="17">
        <f>IF($N534&lt;&gt;1,"",IF($O534=1,N(IFERROR(INDEX('Catálogo'!$F$2:$F$500,MATCH($B534,'Catálogo'!$A$2:$A$500,0)),0)),INDEX($J$1:$J$533,MATCH($B534&amp;"|"&amp;($O534-1),$P$1:$P$533,0))))</f>
        <v/>
      </c>
      <c r="R534" s="17">
        <f>IF($N534&lt;&gt;1,"",IF($O534=1,N(IFERROR(INDEX('Catálogo'!$E$2:$E$500,MATCH($B534,'Catálogo'!$A$2:$A$500,0)),0)),INDEX($K$1:$K$533,MATCH($B534&amp;"|"&amp;($O534-1),$P$1:$P$533,0))))</f>
        <v/>
      </c>
    </row>
    <row r="535" ht="18" customHeight="1">
      <c r="A535" s="18" t="n"/>
      <c r="B535" s="6" t="n"/>
      <c r="C535" s="19">
        <f>IF($B535="","",IFERROR(INDEX('Catálogo'!$B$2:$B$500,MATCH($B535,'Catálogo'!$A$2:$A$500,0)),"Clave no encontrada"))</f>
        <v/>
      </c>
      <c r="D535" s="6" t="n"/>
      <c r="E535" s="8" t="n"/>
      <c r="F535" s="7" t="n"/>
      <c r="G535" s="6" t="n"/>
      <c r="H535" s="10">
        <f>IF($N535&lt;&gt;1,"",IF(AND($I535&gt;0,ISNUMBER($F535)),$F535,$R535))</f>
        <v/>
      </c>
      <c r="I535" s="9">
        <f>IF($N535&lt;&gt;1,"",IF($D535="Salida",-ABS($E535),IF($D535="Entrada",ABS($E535),$E535)))</f>
        <v/>
      </c>
      <c r="J535" s="9">
        <f>IF($N535&lt;&gt;1,"",$Q535+$I535)</f>
        <v/>
      </c>
      <c r="K535" s="10">
        <f>IF($N535&lt;&gt;1,"",IF($I535&gt;0,IF($Q535&gt;0,($Q535*$R535+$I535*$H535)/($Q535+$I535),$H535),$R535))</f>
        <v/>
      </c>
      <c r="L535" s="10">
        <f>IF($N535&lt;&gt;1,"",ROUND($J535*$K535,2))</f>
        <v/>
      </c>
      <c r="N535" s="17">
        <f>IF(AND($B535&lt;&gt;"",ISNUMBER($E535),$D535&lt;&gt;""),1,0)</f>
        <v/>
      </c>
      <c r="O535" s="17">
        <f>IF($N535=1,COUNTIFS($B$2:$B535,$B535,$N$2:$N535,1),"")</f>
        <v/>
      </c>
      <c r="P535" s="17">
        <f>IF($N535=1,$B535&amp;"|"&amp;$O535,"")</f>
        <v/>
      </c>
      <c r="Q535" s="17">
        <f>IF($N535&lt;&gt;1,"",IF($O535=1,N(IFERROR(INDEX('Catálogo'!$F$2:$F$500,MATCH($B535,'Catálogo'!$A$2:$A$500,0)),0)),INDEX($J$1:$J$534,MATCH($B535&amp;"|"&amp;($O535-1),$P$1:$P$534,0))))</f>
        <v/>
      </c>
      <c r="R535" s="17">
        <f>IF($N535&lt;&gt;1,"",IF($O535=1,N(IFERROR(INDEX('Catálogo'!$E$2:$E$500,MATCH($B535,'Catálogo'!$A$2:$A$500,0)),0)),INDEX($K$1:$K$534,MATCH($B535&amp;"|"&amp;($O535-1),$P$1:$P$534,0))))</f>
        <v/>
      </c>
    </row>
    <row r="536" ht="18" customHeight="1">
      <c r="A536" s="18" t="n"/>
      <c r="B536" s="6" t="n"/>
      <c r="C536" s="19">
        <f>IF($B536="","",IFERROR(INDEX('Catálogo'!$B$2:$B$500,MATCH($B536,'Catálogo'!$A$2:$A$500,0)),"Clave no encontrada"))</f>
        <v/>
      </c>
      <c r="D536" s="6" t="n"/>
      <c r="E536" s="8" t="n"/>
      <c r="F536" s="7" t="n"/>
      <c r="G536" s="6" t="n"/>
      <c r="H536" s="10">
        <f>IF($N536&lt;&gt;1,"",IF(AND($I536&gt;0,ISNUMBER($F536)),$F536,$R536))</f>
        <v/>
      </c>
      <c r="I536" s="9">
        <f>IF($N536&lt;&gt;1,"",IF($D536="Salida",-ABS($E536),IF($D536="Entrada",ABS($E536),$E536)))</f>
        <v/>
      </c>
      <c r="J536" s="9">
        <f>IF($N536&lt;&gt;1,"",$Q536+$I536)</f>
        <v/>
      </c>
      <c r="K536" s="10">
        <f>IF($N536&lt;&gt;1,"",IF($I536&gt;0,IF($Q536&gt;0,($Q536*$R536+$I536*$H536)/($Q536+$I536),$H536),$R536))</f>
        <v/>
      </c>
      <c r="L536" s="10">
        <f>IF($N536&lt;&gt;1,"",ROUND($J536*$K536,2))</f>
        <v/>
      </c>
      <c r="N536" s="17">
        <f>IF(AND($B536&lt;&gt;"",ISNUMBER($E536),$D536&lt;&gt;""),1,0)</f>
        <v/>
      </c>
      <c r="O536" s="17">
        <f>IF($N536=1,COUNTIFS($B$2:$B536,$B536,$N$2:$N536,1),"")</f>
        <v/>
      </c>
      <c r="P536" s="17">
        <f>IF($N536=1,$B536&amp;"|"&amp;$O536,"")</f>
        <v/>
      </c>
      <c r="Q536" s="17">
        <f>IF($N536&lt;&gt;1,"",IF($O536=1,N(IFERROR(INDEX('Catálogo'!$F$2:$F$500,MATCH($B536,'Catálogo'!$A$2:$A$500,0)),0)),INDEX($J$1:$J$535,MATCH($B536&amp;"|"&amp;($O536-1),$P$1:$P$535,0))))</f>
        <v/>
      </c>
      <c r="R536" s="17">
        <f>IF($N536&lt;&gt;1,"",IF($O536=1,N(IFERROR(INDEX('Catálogo'!$E$2:$E$500,MATCH($B536,'Catálogo'!$A$2:$A$500,0)),0)),INDEX($K$1:$K$535,MATCH($B536&amp;"|"&amp;($O536-1),$P$1:$P$535,0))))</f>
        <v/>
      </c>
    </row>
    <row r="537" ht="18" customHeight="1">
      <c r="A537" s="18" t="n"/>
      <c r="B537" s="6" t="n"/>
      <c r="C537" s="19">
        <f>IF($B537="","",IFERROR(INDEX('Catálogo'!$B$2:$B$500,MATCH($B537,'Catálogo'!$A$2:$A$500,0)),"Clave no encontrada"))</f>
        <v/>
      </c>
      <c r="D537" s="6" t="n"/>
      <c r="E537" s="8" t="n"/>
      <c r="F537" s="7" t="n"/>
      <c r="G537" s="6" t="n"/>
      <c r="H537" s="10">
        <f>IF($N537&lt;&gt;1,"",IF(AND($I537&gt;0,ISNUMBER($F537)),$F537,$R537))</f>
        <v/>
      </c>
      <c r="I537" s="9">
        <f>IF($N537&lt;&gt;1,"",IF($D537="Salida",-ABS($E537),IF($D537="Entrada",ABS($E537),$E537)))</f>
        <v/>
      </c>
      <c r="J537" s="9">
        <f>IF($N537&lt;&gt;1,"",$Q537+$I537)</f>
        <v/>
      </c>
      <c r="K537" s="10">
        <f>IF($N537&lt;&gt;1,"",IF($I537&gt;0,IF($Q537&gt;0,($Q537*$R537+$I537*$H537)/($Q537+$I537),$H537),$R537))</f>
        <v/>
      </c>
      <c r="L537" s="10">
        <f>IF($N537&lt;&gt;1,"",ROUND($J537*$K537,2))</f>
        <v/>
      </c>
      <c r="N537" s="17">
        <f>IF(AND($B537&lt;&gt;"",ISNUMBER($E537),$D537&lt;&gt;""),1,0)</f>
        <v/>
      </c>
      <c r="O537" s="17">
        <f>IF($N537=1,COUNTIFS($B$2:$B537,$B537,$N$2:$N537,1),"")</f>
        <v/>
      </c>
      <c r="P537" s="17">
        <f>IF($N537=1,$B537&amp;"|"&amp;$O537,"")</f>
        <v/>
      </c>
      <c r="Q537" s="17">
        <f>IF($N537&lt;&gt;1,"",IF($O537=1,N(IFERROR(INDEX('Catálogo'!$F$2:$F$500,MATCH($B537,'Catálogo'!$A$2:$A$500,0)),0)),INDEX($J$1:$J$536,MATCH($B537&amp;"|"&amp;($O537-1),$P$1:$P$536,0))))</f>
        <v/>
      </c>
      <c r="R537" s="17">
        <f>IF($N537&lt;&gt;1,"",IF($O537=1,N(IFERROR(INDEX('Catálogo'!$E$2:$E$500,MATCH($B537,'Catálogo'!$A$2:$A$500,0)),0)),INDEX($K$1:$K$536,MATCH($B537&amp;"|"&amp;($O537-1),$P$1:$P$536,0))))</f>
        <v/>
      </c>
    </row>
    <row r="538" ht="18" customHeight="1">
      <c r="A538" s="18" t="n"/>
      <c r="B538" s="6" t="n"/>
      <c r="C538" s="19">
        <f>IF($B538="","",IFERROR(INDEX('Catálogo'!$B$2:$B$500,MATCH($B538,'Catálogo'!$A$2:$A$500,0)),"Clave no encontrada"))</f>
        <v/>
      </c>
      <c r="D538" s="6" t="n"/>
      <c r="E538" s="8" t="n"/>
      <c r="F538" s="7" t="n"/>
      <c r="G538" s="6" t="n"/>
      <c r="H538" s="10">
        <f>IF($N538&lt;&gt;1,"",IF(AND($I538&gt;0,ISNUMBER($F538)),$F538,$R538))</f>
        <v/>
      </c>
      <c r="I538" s="9">
        <f>IF($N538&lt;&gt;1,"",IF($D538="Salida",-ABS($E538),IF($D538="Entrada",ABS($E538),$E538)))</f>
        <v/>
      </c>
      <c r="J538" s="9">
        <f>IF($N538&lt;&gt;1,"",$Q538+$I538)</f>
        <v/>
      </c>
      <c r="K538" s="10">
        <f>IF($N538&lt;&gt;1,"",IF($I538&gt;0,IF($Q538&gt;0,($Q538*$R538+$I538*$H538)/($Q538+$I538),$H538),$R538))</f>
        <v/>
      </c>
      <c r="L538" s="10">
        <f>IF($N538&lt;&gt;1,"",ROUND($J538*$K538,2))</f>
        <v/>
      </c>
      <c r="N538" s="17">
        <f>IF(AND($B538&lt;&gt;"",ISNUMBER($E538),$D538&lt;&gt;""),1,0)</f>
        <v/>
      </c>
      <c r="O538" s="17">
        <f>IF($N538=1,COUNTIFS($B$2:$B538,$B538,$N$2:$N538,1),"")</f>
        <v/>
      </c>
      <c r="P538" s="17">
        <f>IF($N538=1,$B538&amp;"|"&amp;$O538,"")</f>
        <v/>
      </c>
      <c r="Q538" s="17">
        <f>IF($N538&lt;&gt;1,"",IF($O538=1,N(IFERROR(INDEX('Catálogo'!$F$2:$F$500,MATCH($B538,'Catálogo'!$A$2:$A$500,0)),0)),INDEX($J$1:$J$537,MATCH($B538&amp;"|"&amp;($O538-1),$P$1:$P$537,0))))</f>
        <v/>
      </c>
      <c r="R538" s="17">
        <f>IF($N538&lt;&gt;1,"",IF($O538=1,N(IFERROR(INDEX('Catálogo'!$E$2:$E$500,MATCH($B538,'Catálogo'!$A$2:$A$500,0)),0)),INDEX($K$1:$K$537,MATCH($B538&amp;"|"&amp;($O538-1),$P$1:$P$537,0))))</f>
        <v/>
      </c>
    </row>
    <row r="539" ht="18" customHeight="1">
      <c r="A539" s="18" t="n"/>
      <c r="B539" s="6" t="n"/>
      <c r="C539" s="19">
        <f>IF($B539="","",IFERROR(INDEX('Catálogo'!$B$2:$B$500,MATCH($B539,'Catálogo'!$A$2:$A$500,0)),"Clave no encontrada"))</f>
        <v/>
      </c>
      <c r="D539" s="6" t="n"/>
      <c r="E539" s="8" t="n"/>
      <c r="F539" s="7" t="n"/>
      <c r="G539" s="6" t="n"/>
      <c r="H539" s="10">
        <f>IF($N539&lt;&gt;1,"",IF(AND($I539&gt;0,ISNUMBER($F539)),$F539,$R539))</f>
        <v/>
      </c>
      <c r="I539" s="9">
        <f>IF($N539&lt;&gt;1,"",IF($D539="Salida",-ABS($E539),IF($D539="Entrada",ABS($E539),$E539)))</f>
        <v/>
      </c>
      <c r="J539" s="9">
        <f>IF($N539&lt;&gt;1,"",$Q539+$I539)</f>
        <v/>
      </c>
      <c r="K539" s="10">
        <f>IF($N539&lt;&gt;1,"",IF($I539&gt;0,IF($Q539&gt;0,($Q539*$R539+$I539*$H539)/($Q539+$I539),$H539),$R539))</f>
        <v/>
      </c>
      <c r="L539" s="10">
        <f>IF($N539&lt;&gt;1,"",ROUND($J539*$K539,2))</f>
        <v/>
      </c>
      <c r="N539" s="17">
        <f>IF(AND($B539&lt;&gt;"",ISNUMBER($E539),$D539&lt;&gt;""),1,0)</f>
        <v/>
      </c>
      <c r="O539" s="17">
        <f>IF($N539=1,COUNTIFS($B$2:$B539,$B539,$N$2:$N539,1),"")</f>
        <v/>
      </c>
      <c r="P539" s="17">
        <f>IF($N539=1,$B539&amp;"|"&amp;$O539,"")</f>
        <v/>
      </c>
      <c r="Q539" s="17">
        <f>IF($N539&lt;&gt;1,"",IF($O539=1,N(IFERROR(INDEX('Catálogo'!$F$2:$F$500,MATCH($B539,'Catálogo'!$A$2:$A$500,0)),0)),INDEX($J$1:$J$538,MATCH($B539&amp;"|"&amp;($O539-1),$P$1:$P$538,0))))</f>
        <v/>
      </c>
      <c r="R539" s="17">
        <f>IF($N539&lt;&gt;1,"",IF($O539=1,N(IFERROR(INDEX('Catálogo'!$E$2:$E$500,MATCH($B539,'Catálogo'!$A$2:$A$500,0)),0)),INDEX($K$1:$K$538,MATCH($B539&amp;"|"&amp;($O539-1),$P$1:$P$538,0))))</f>
        <v/>
      </c>
    </row>
    <row r="540" ht="18" customHeight="1">
      <c r="A540" s="18" t="n"/>
      <c r="B540" s="6" t="n"/>
      <c r="C540" s="19">
        <f>IF($B540="","",IFERROR(INDEX('Catálogo'!$B$2:$B$500,MATCH($B540,'Catálogo'!$A$2:$A$500,0)),"Clave no encontrada"))</f>
        <v/>
      </c>
      <c r="D540" s="6" t="n"/>
      <c r="E540" s="8" t="n"/>
      <c r="F540" s="7" t="n"/>
      <c r="G540" s="6" t="n"/>
      <c r="H540" s="10">
        <f>IF($N540&lt;&gt;1,"",IF(AND($I540&gt;0,ISNUMBER($F540)),$F540,$R540))</f>
        <v/>
      </c>
      <c r="I540" s="9">
        <f>IF($N540&lt;&gt;1,"",IF($D540="Salida",-ABS($E540),IF($D540="Entrada",ABS($E540),$E540)))</f>
        <v/>
      </c>
      <c r="J540" s="9">
        <f>IF($N540&lt;&gt;1,"",$Q540+$I540)</f>
        <v/>
      </c>
      <c r="K540" s="10">
        <f>IF($N540&lt;&gt;1,"",IF($I540&gt;0,IF($Q540&gt;0,($Q540*$R540+$I540*$H540)/($Q540+$I540),$H540),$R540))</f>
        <v/>
      </c>
      <c r="L540" s="10">
        <f>IF($N540&lt;&gt;1,"",ROUND($J540*$K540,2))</f>
        <v/>
      </c>
      <c r="N540" s="17">
        <f>IF(AND($B540&lt;&gt;"",ISNUMBER($E540),$D540&lt;&gt;""),1,0)</f>
        <v/>
      </c>
      <c r="O540" s="17">
        <f>IF($N540=1,COUNTIFS($B$2:$B540,$B540,$N$2:$N540,1),"")</f>
        <v/>
      </c>
      <c r="P540" s="17">
        <f>IF($N540=1,$B540&amp;"|"&amp;$O540,"")</f>
        <v/>
      </c>
      <c r="Q540" s="17">
        <f>IF($N540&lt;&gt;1,"",IF($O540=1,N(IFERROR(INDEX('Catálogo'!$F$2:$F$500,MATCH($B540,'Catálogo'!$A$2:$A$500,0)),0)),INDEX($J$1:$J$539,MATCH($B540&amp;"|"&amp;($O540-1),$P$1:$P$539,0))))</f>
        <v/>
      </c>
      <c r="R540" s="17">
        <f>IF($N540&lt;&gt;1,"",IF($O540=1,N(IFERROR(INDEX('Catálogo'!$E$2:$E$500,MATCH($B540,'Catálogo'!$A$2:$A$500,0)),0)),INDEX($K$1:$K$539,MATCH($B540&amp;"|"&amp;($O540-1),$P$1:$P$539,0))))</f>
        <v/>
      </c>
    </row>
    <row r="541" ht="18" customHeight="1">
      <c r="A541" s="18" t="n"/>
      <c r="B541" s="6" t="n"/>
      <c r="C541" s="19">
        <f>IF($B541="","",IFERROR(INDEX('Catálogo'!$B$2:$B$500,MATCH($B541,'Catálogo'!$A$2:$A$500,0)),"Clave no encontrada"))</f>
        <v/>
      </c>
      <c r="D541" s="6" t="n"/>
      <c r="E541" s="8" t="n"/>
      <c r="F541" s="7" t="n"/>
      <c r="G541" s="6" t="n"/>
      <c r="H541" s="10">
        <f>IF($N541&lt;&gt;1,"",IF(AND($I541&gt;0,ISNUMBER($F541)),$F541,$R541))</f>
        <v/>
      </c>
      <c r="I541" s="9">
        <f>IF($N541&lt;&gt;1,"",IF($D541="Salida",-ABS($E541),IF($D541="Entrada",ABS($E541),$E541)))</f>
        <v/>
      </c>
      <c r="J541" s="9">
        <f>IF($N541&lt;&gt;1,"",$Q541+$I541)</f>
        <v/>
      </c>
      <c r="K541" s="10">
        <f>IF($N541&lt;&gt;1,"",IF($I541&gt;0,IF($Q541&gt;0,($Q541*$R541+$I541*$H541)/($Q541+$I541),$H541),$R541))</f>
        <v/>
      </c>
      <c r="L541" s="10">
        <f>IF($N541&lt;&gt;1,"",ROUND($J541*$K541,2))</f>
        <v/>
      </c>
      <c r="N541" s="17">
        <f>IF(AND($B541&lt;&gt;"",ISNUMBER($E541),$D541&lt;&gt;""),1,0)</f>
        <v/>
      </c>
      <c r="O541" s="17">
        <f>IF($N541=1,COUNTIFS($B$2:$B541,$B541,$N$2:$N541,1),"")</f>
        <v/>
      </c>
      <c r="P541" s="17">
        <f>IF($N541=1,$B541&amp;"|"&amp;$O541,"")</f>
        <v/>
      </c>
      <c r="Q541" s="17">
        <f>IF($N541&lt;&gt;1,"",IF($O541=1,N(IFERROR(INDEX('Catálogo'!$F$2:$F$500,MATCH($B541,'Catálogo'!$A$2:$A$500,0)),0)),INDEX($J$1:$J$540,MATCH($B541&amp;"|"&amp;($O541-1),$P$1:$P$540,0))))</f>
        <v/>
      </c>
      <c r="R541" s="17">
        <f>IF($N541&lt;&gt;1,"",IF($O541=1,N(IFERROR(INDEX('Catálogo'!$E$2:$E$500,MATCH($B541,'Catálogo'!$A$2:$A$500,0)),0)),INDEX($K$1:$K$540,MATCH($B541&amp;"|"&amp;($O541-1),$P$1:$P$540,0))))</f>
        <v/>
      </c>
    </row>
    <row r="542" ht="18" customHeight="1">
      <c r="A542" s="18" t="n"/>
      <c r="B542" s="6" t="n"/>
      <c r="C542" s="19">
        <f>IF($B542="","",IFERROR(INDEX('Catálogo'!$B$2:$B$500,MATCH($B542,'Catálogo'!$A$2:$A$500,0)),"Clave no encontrada"))</f>
        <v/>
      </c>
      <c r="D542" s="6" t="n"/>
      <c r="E542" s="8" t="n"/>
      <c r="F542" s="7" t="n"/>
      <c r="G542" s="6" t="n"/>
      <c r="H542" s="10">
        <f>IF($N542&lt;&gt;1,"",IF(AND($I542&gt;0,ISNUMBER($F542)),$F542,$R542))</f>
        <v/>
      </c>
      <c r="I542" s="9">
        <f>IF($N542&lt;&gt;1,"",IF($D542="Salida",-ABS($E542),IF($D542="Entrada",ABS($E542),$E542)))</f>
        <v/>
      </c>
      <c r="J542" s="9">
        <f>IF($N542&lt;&gt;1,"",$Q542+$I542)</f>
        <v/>
      </c>
      <c r="K542" s="10">
        <f>IF($N542&lt;&gt;1,"",IF($I542&gt;0,IF($Q542&gt;0,($Q542*$R542+$I542*$H542)/($Q542+$I542),$H542),$R542))</f>
        <v/>
      </c>
      <c r="L542" s="10">
        <f>IF($N542&lt;&gt;1,"",ROUND($J542*$K542,2))</f>
        <v/>
      </c>
      <c r="N542" s="17">
        <f>IF(AND($B542&lt;&gt;"",ISNUMBER($E542),$D542&lt;&gt;""),1,0)</f>
        <v/>
      </c>
      <c r="O542" s="17">
        <f>IF($N542=1,COUNTIFS($B$2:$B542,$B542,$N$2:$N542,1),"")</f>
        <v/>
      </c>
      <c r="P542" s="17">
        <f>IF($N542=1,$B542&amp;"|"&amp;$O542,"")</f>
        <v/>
      </c>
      <c r="Q542" s="17">
        <f>IF($N542&lt;&gt;1,"",IF($O542=1,N(IFERROR(INDEX('Catálogo'!$F$2:$F$500,MATCH($B542,'Catálogo'!$A$2:$A$500,0)),0)),INDEX($J$1:$J$541,MATCH($B542&amp;"|"&amp;($O542-1),$P$1:$P$541,0))))</f>
        <v/>
      </c>
      <c r="R542" s="17">
        <f>IF($N542&lt;&gt;1,"",IF($O542=1,N(IFERROR(INDEX('Catálogo'!$E$2:$E$500,MATCH($B542,'Catálogo'!$A$2:$A$500,0)),0)),INDEX($K$1:$K$541,MATCH($B542&amp;"|"&amp;($O542-1),$P$1:$P$541,0))))</f>
        <v/>
      </c>
    </row>
    <row r="543" ht="18" customHeight="1">
      <c r="A543" s="18" t="n"/>
      <c r="B543" s="6" t="n"/>
      <c r="C543" s="19">
        <f>IF($B543="","",IFERROR(INDEX('Catálogo'!$B$2:$B$500,MATCH($B543,'Catálogo'!$A$2:$A$500,0)),"Clave no encontrada"))</f>
        <v/>
      </c>
      <c r="D543" s="6" t="n"/>
      <c r="E543" s="8" t="n"/>
      <c r="F543" s="7" t="n"/>
      <c r="G543" s="6" t="n"/>
      <c r="H543" s="10">
        <f>IF($N543&lt;&gt;1,"",IF(AND($I543&gt;0,ISNUMBER($F543)),$F543,$R543))</f>
        <v/>
      </c>
      <c r="I543" s="9">
        <f>IF($N543&lt;&gt;1,"",IF($D543="Salida",-ABS($E543),IF($D543="Entrada",ABS($E543),$E543)))</f>
        <v/>
      </c>
      <c r="J543" s="9">
        <f>IF($N543&lt;&gt;1,"",$Q543+$I543)</f>
        <v/>
      </c>
      <c r="K543" s="10">
        <f>IF($N543&lt;&gt;1,"",IF($I543&gt;0,IF($Q543&gt;0,($Q543*$R543+$I543*$H543)/($Q543+$I543),$H543),$R543))</f>
        <v/>
      </c>
      <c r="L543" s="10">
        <f>IF($N543&lt;&gt;1,"",ROUND($J543*$K543,2))</f>
        <v/>
      </c>
      <c r="N543" s="17">
        <f>IF(AND($B543&lt;&gt;"",ISNUMBER($E543),$D543&lt;&gt;""),1,0)</f>
        <v/>
      </c>
      <c r="O543" s="17">
        <f>IF($N543=1,COUNTIFS($B$2:$B543,$B543,$N$2:$N543,1),"")</f>
        <v/>
      </c>
      <c r="P543" s="17">
        <f>IF($N543=1,$B543&amp;"|"&amp;$O543,"")</f>
        <v/>
      </c>
      <c r="Q543" s="17">
        <f>IF($N543&lt;&gt;1,"",IF($O543=1,N(IFERROR(INDEX('Catálogo'!$F$2:$F$500,MATCH($B543,'Catálogo'!$A$2:$A$500,0)),0)),INDEX($J$1:$J$542,MATCH($B543&amp;"|"&amp;($O543-1),$P$1:$P$542,0))))</f>
        <v/>
      </c>
      <c r="R543" s="17">
        <f>IF($N543&lt;&gt;1,"",IF($O543=1,N(IFERROR(INDEX('Catálogo'!$E$2:$E$500,MATCH($B543,'Catálogo'!$A$2:$A$500,0)),0)),INDEX($K$1:$K$542,MATCH($B543&amp;"|"&amp;($O543-1),$P$1:$P$542,0))))</f>
        <v/>
      </c>
    </row>
    <row r="544" ht="18" customHeight="1">
      <c r="A544" s="18" t="n"/>
      <c r="B544" s="6" t="n"/>
      <c r="C544" s="19">
        <f>IF($B544="","",IFERROR(INDEX('Catálogo'!$B$2:$B$500,MATCH($B544,'Catálogo'!$A$2:$A$500,0)),"Clave no encontrada"))</f>
        <v/>
      </c>
      <c r="D544" s="6" t="n"/>
      <c r="E544" s="8" t="n"/>
      <c r="F544" s="7" t="n"/>
      <c r="G544" s="6" t="n"/>
      <c r="H544" s="10">
        <f>IF($N544&lt;&gt;1,"",IF(AND($I544&gt;0,ISNUMBER($F544)),$F544,$R544))</f>
        <v/>
      </c>
      <c r="I544" s="9">
        <f>IF($N544&lt;&gt;1,"",IF($D544="Salida",-ABS($E544),IF($D544="Entrada",ABS($E544),$E544)))</f>
        <v/>
      </c>
      <c r="J544" s="9">
        <f>IF($N544&lt;&gt;1,"",$Q544+$I544)</f>
        <v/>
      </c>
      <c r="K544" s="10">
        <f>IF($N544&lt;&gt;1,"",IF($I544&gt;0,IF($Q544&gt;0,($Q544*$R544+$I544*$H544)/($Q544+$I544),$H544),$R544))</f>
        <v/>
      </c>
      <c r="L544" s="10">
        <f>IF($N544&lt;&gt;1,"",ROUND($J544*$K544,2))</f>
        <v/>
      </c>
      <c r="N544" s="17">
        <f>IF(AND($B544&lt;&gt;"",ISNUMBER($E544),$D544&lt;&gt;""),1,0)</f>
        <v/>
      </c>
      <c r="O544" s="17">
        <f>IF($N544=1,COUNTIFS($B$2:$B544,$B544,$N$2:$N544,1),"")</f>
        <v/>
      </c>
      <c r="P544" s="17">
        <f>IF($N544=1,$B544&amp;"|"&amp;$O544,"")</f>
        <v/>
      </c>
      <c r="Q544" s="17">
        <f>IF($N544&lt;&gt;1,"",IF($O544=1,N(IFERROR(INDEX('Catálogo'!$F$2:$F$500,MATCH($B544,'Catálogo'!$A$2:$A$500,0)),0)),INDEX($J$1:$J$543,MATCH($B544&amp;"|"&amp;($O544-1),$P$1:$P$543,0))))</f>
        <v/>
      </c>
      <c r="R544" s="17">
        <f>IF($N544&lt;&gt;1,"",IF($O544=1,N(IFERROR(INDEX('Catálogo'!$E$2:$E$500,MATCH($B544,'Catálogo'!$A$2:$A$500,0)),0)),INDEX($K$1:$K$543,MATCH($B544&amp;"|"&amp;($O544-1),$P$1:$P$543,0))))</f>
        <v/>
      </c>
    </row>
    <row r="545" ht="18" customHeight="1">
      <c r="A545" s="18" t="n"/>
      <c r="B545" s="6" t="n"/>
      <c r="C545" s="19">
        <f>IF($B545="","",IFERROR(INDEX('Catálogo'!$B$2:$B$500,MATCH($B545,'Catálogo'!$A$2:$A$500,0)),"Clave no encontrada"))</f>
        <v/>
      </c>
      <c r="D545" s="6" t="n"/>
      <c r="E545" s="8" t="n"/>
      <c r="F545" s="7" t="n"/>
      <c r="G545" s="6" t="n"/>
      <c r="H545" s="10">
        <f>IF($N545&lt;&gt;1,"",IF(AND($I545&gt;0,ISNUMBER($F545)),$F545,$R545))</f>
        <v/>
      </c>
      <c r="I545" s="9">
        <f>IF($N545&lt;&gt;1,"",IF($D545="Salida",-ABS($E545),IF($D545="Entrada",ABS($E545),$E545)))</f>
        <v/>
      </c>
      <c r="J545" s="9">
        <f>IF($N545&lt;&gt;1,"",$Q545+$I545)</f>
        <v/>
      </c>
      <c r="K545" s="10">
        <f>IF($N545&lt;&gt;1,"",IF($I545&gt;0,IF($Q545&gt;0,($Q545*$R545+$I545*$H545)/($Q545+$I545),$H545),$R545))</f>
        <v/>
      </c>
      <c r="L545" s="10">
        <f>IF($N545&lt;&gt;1,"",ROUND($J545*$K545,2))</f>
        <v/>
      </c>
      <c r="N545" s="17">
        <f>IF(AND($B545&lt;&gt;"",ISNUMBER($E545),$D545&lt;&gt;""),1,0)</f>
        <v/>
      </c>
      <c r="O545" s="17">
        <f>IF($N545=1,COUNTIFS($B$2:$B545,$B545,$N$2:$N545,1),"")</f>
        <v/>
      </c>
      <c r="P545" s="17">
        <f>IF($N545=1,$B545&amp;"|"&amp;$O545,"")</f>
        <v/>
      </c>
      <c r="Q545" s="17">
        <f>IF($N545&lt;&gt;1,"",IF($O545=1,N(IFERROR(INDEX('Catálogo'!$F$2:$F$500,MATCH($B545,'Catálogo'!$A$2:$A$500,0)),0)),INDEX($J$1:$J$544,MATCH($B545&amp;"|"&amp;($O545-1),$P$1:$P$544,0))))</f>
        <v/>
      </c>
      <c r="R545" s="17">
        <f>IF($N545&lt;&gt;1,"",IF($O545=1,N(IFERROR(INDEX('Catálogo'!$E$2:$E$500,MATCH($B545,'Catálogo'!$A$2:$A$500,0)),0)),INDEX($K$1:$K$544,MATCH($B545&amp;"|"&amp;($O545-1),$P$1:$P$544,0))))</f>
        <v/>
      </c>
    </row>
    <row r="546" ht="18" customHeight="1">
      <c r="A546" s="18" t="n"/>
      <c r="B546" s="6" t="n"/>
      <c r="C546" s="19">
        <f>IF($B546="","",IFERROR(INDEX('Catálogo'!$B$2:$B$500,MATCH($B546,'Catálogo'!$A$2:$A$500,0)),"Clave no encontrada"))</f>
        <v/>
      </c>
      <c r="D546" s="6" t="n"/>
      <c r="E546" s="8" t="n"/>
      <c r="F546" s="7" t="n"/>
      <c r="G546" s="6" t="n"/>
      <c r="H546" s="10">
        <f>IF($N546&lt;&gt;1,"",IF(AND($I546&gt;0,ISNUMBER($F546)),$F546,$R546))</f>
        <v/>
      </c>
      <c r="I546" s="9">
        <f>IF($N546&lt;&gt;1,"",IF($D546="Salida",-ABS($E546),IF($D546="Entrada",ABS($E546),$E546)))</f>
        <v/>
      </c>
      <c r="J546" s="9">
        <f>IF($N546&lt;&gt;1,"",$Q546+$I546)</f>
        <v/>
      </c>
      <c r="K546" s="10">
        <f>IF($N546&lt;&gt;1,"",IF($I546&gt;0,IF($Q546&gt;0,($Q546*$R546+$I546*$H546)/($Q546+$I546),$H546),$R546))</f>
        <v/>
      </c>
      <c r="L546" s="10">
        <f>IF($N546&lt;&gt;1,"",ROUND($J546*$K546,2))</f>
        <v/>
      </c>
      <c r="N546" s="17">
        <f>IF(AND($B546&lt;&gt;"",ISNUMBER($E546),$D546&lt;&gt;""),1,0)</f>
        <v/>
      </c>
      <c r="O546" s="17">
        <f>IF($N546=1,COUNTIFS($B$2:$B546,$B546,$N$2:$N546,1),"")</f>
        <v/>
      </c>
      <c r="P546" s="17">
        <f>IF($N546=1,$B546&amp;"|"&amp;$O546,"")</f>
        <v/>
      </c>
      <c r="Q546" s="17">
        <f>IF($N546&lt;&gt;1,"",IF($O546=1,N(IFERROR(INDEX('Catálogo'!$F$2:$F$500,MATCH($B546,'Catálogo'!$A$2:$A$500,0)),0)),INDEX($J$1:$J$545,MATCH($B546&amp;"|"&amp;($O546-1),$P$1:$P$545,0))))</f>
        <v/>
      </c>
      <c r="R546" s="17">
        <f>IF($N546&lt;&gt;1,"",IF($O546=1,N(IFERROR(INDEX('Catálogo'!$E$2:$E$500,MATCH($B546,'Catálogo'!$A$2:$A$500,0)),0)),INDEX($K$1:$K$545,MATCH($B546&amp;"|"&amp;($O546-1),$P$1:$P$545,0))))</f>
        <v/>
      </c>
    </row>
    <row r="547" ht="18" customHeight="1">
      <c r="A547" s="18" t="n"/>
      <c r="B547" s="6" t="n"/>
      <c r="C547" s="19">
        <f>IF($B547="","",IFERROR(INDEX('Catálogo'!$B$2:$B$500,MATCH($B547,'Catálogo'!$A$2:$A$500,0)),"Clave no encontrada"))</f>
        <v/>
      </c>
      <c r="D547" s="6" t="n"/>
      <c r="E547" s="8" t="n"/>
      <c r="F547" s="7" t="n"/>
      <c r="G547" s="6" t="n"/>
      <c r="H547" s="10">
        <f>IF($N547&lt;&gt;1,"",IF(AND($I547&gt;0,ISNUMBER($F547)),$F547,$R547))</f>
        <v/>
      </c>
      <c r="I547" s="9">
        <f>IF($N547&lt;&gt;1,"",IF($D547="Salida",-ABS($E547),IF($D547="Entrada",ABS($E547),$E547)))</f>
        <v/>
      </c>
      <c r="J547" s="9">
        <f>IF($N547&lt;&gt;1,"",$Q547+$I547)</f>
        <v/>
      </c>
      <c r="K547" s="10">
        <f>IF($N547&lt;&gt;1,"",IF($I547&gt;0,IF($Q547&gt;0,($Q547*$R547+$I547*$H547)/($Q547+$I547),$H547),$R547))</f>
        <v/>
      </c>
      <c r="L547" s="10">
        <f>IF($N547&lt;&gt;1,"",ROUND($J547*$K547,2))</f>
        <v/>
      </c>
      <c r="N547" s="17">
        <f>IF(AND($B547&lt;&gt;"",ISNUMBER($E547),$D547&lt;&gt;""),1,0)</f>
        <v/>
      </c>
      <c r="O547" s="17">
        <f>IF($N547=1,COUNTIFS($B$2:$B547,$B547,$N$2:$N547,1),"")</f>
        <v/>
      </c>
      <c r="P547" s="17">
        <f>IF($N547=1,$B547&amp;"|"&amp;$O547,"")</f>
        <v/>
      </c>
      <c r="Q547" s="17">
        <f>IF($N547&lt;&gt;1,"",IF($O547=1,N(IFERROR(INDEX('Catálogo'!$F$2:$F$500,MATCH($B547,'Catálogo'!$A$2:$A$500,0)),0)),INDEX($J$1:$J$546,MATCH($B547&amp;"|"&amp;($O547-1),$P$1:$P$546,0))))</f>
        <v/>
      </c>
      <c r="R547" s="17">
        <f>IF($N547&lt;&gt;1,"",IF($O547=1,N(IFERROR(INDEX('Catálogo'!$E$2:$E$500,MATCH($B547,'Catálogo'!$A$2:$A$500,0)),0)),INDEX($K$1:$K$546,MATCH($B547&amp;"|"&amp;($O547-1),$P$1:$P$546,0))))</f>
        <v/>
      </c>
    </row>
    <row r="548" ht="18" customHeight="1">
      <c r="A548" s="18" t="n"/>
      <c r="B548" s="6" t="n"/>
      <c r="C548" s="19">
        <f>IF($B548="","",IFERROR(INDEX('Catálogo'!$B$2:$B$500,MATCH($B548,'Catálogo'!$A$2:$A$500,0)),"Clave no encontrada"))</f>
        <v/>
      </c>
      <c r="D548" s="6" t="n"/>
      <c r="E548" s="8" t="n"/>
      <c r="F548" s="7" t="n"/>
      <c r="G548" s="6" t="n"/>
      <c r="H548" s="10">
        <f>IF($N548&lt;&gt;1,"",IF(AND($I548&gt;0,ISNUMBER($F548)),$F548,$R548))</f>
        <v/>
      </c>
      <c r="I548" s="9">
        <f>IF($N548&lt;&gt;1,"",IF($D548="Salida",-ABS($E548),IF($D548="Entrada",ABS($E548),$E548)))</f>
        <v/>
      </c>
      <c r="J548" s="9">
        <f>IF($N548&lt;&gt;1,"",$Q548+$I548)</f>
        <v/>
      </c>
      <c r="K548" s="10">
        <f>IF($N548&lt;&gt;1,"",IF($I548&gt;0,IF($Q548&gt;0,($Q548*$R548+$I548*$H548)/($Q548+$I548),$H548),$R548))</f>
        <v/>
      </c>
      <c r="L548" s="10">
        <f>IF($N548&lt;&gt;1,"",ROUND($J548*$K548,2))</f>
        <v/>
      </c>
      <c r="N548" s="17">
        <f>IF(AND($B548&lt;&gt;"",ISNUMBER($E548),$D548&lt;&gt;""),1,0)</f>
        <v/>
      </c>
      <c r="O548" s="17">
        <f>IF($N548=1,COUNTIFS($B$2:$B548,$B548,$N$2:$N548,1),"")</f>
        <v/>
      </c>
      <c r="P548" s="17">
        <f>IF($N548=1,$B548&amp;"|"&amp;$O548,"")</f>
        <v/>
      </c>
      <c r="Q548" s="17">
        <f>IF($N548&lt;&gt;1,"",IF($O548=1,N(IFERROR(INDEX('Catálogo'!$F$2:$F$500,MATCH($B548,'Catálogo'!$A$2:$A$500,0)),0)),INDEX($J$1:$J$547,MATCH($B548&amp;"|"&amp;($O548-1),$P$1:$P$547,0))))</f>
        <v/>
      </c>
      <c r="R548" s="17">
        <f>IF($N548&lt;&gt;1,"",IF($O548=1,N(IFERROR(INDEX('Catálogo'!$E$2:$E$500,MATCH($B548,'Catálogo'!$A$2:$A$500,0)),0)),INDEX($K$1:$K$547,MATCH($B548&amp;"|"&amp;($O548-1),$P$1:$P$547,0))))</f>
        <v/>
      </c>
    </row>
    <row r="549" ht="18" customHeight="1">
      <c r="A549" s="18" t="n"/>
      <c r="B549" s="6" t="n"/>
      <c r="C549" s="19">
        <f>IF($B549="","",IFERROR(INDEX('Catálogo'!$B$2:$B$500,MATCH($B549,'Catálogo'!$A$2:$A$500,0)),"Clave no encontrada"))</f>
        <v/>
      </c>
      <c r="D549" s="6" t="n"/>
      <c r="E549" s="8" t="n"/>
      <c r="F549" s="7" t="n"/>
      <c r="G549" s="6" t="n"/>
      <c r="H549" s="10">
        <f>IF($N549&lt;&gt;1,"",IF(AND($I549&gt;0,ISNUMBER($F549)),$F549,$R549))</f>
        <v/>
      </c>
      <c r="I549" s="9">
        <f>IF($N549&lt;&gt;1,"",IF($D549="Salida",-ABS($E549),IF($D549="Entrada",ABS($E549),$E549)))</f>
        <v/>
      </c>
      <c r="J549" s="9">
        <f>IF($N549&lt;&gt;1,"",$Q549+$I549)</f>
        <v/>
      </c>
      <c r="K549" s="10">
        <f>IF($N549&lt;&gt;1,"",IF($I549&gt;0,IF($Q549&gt;0,($Q549*$R549+$I549*$H549)/($Q549+$I549),$H549),$R549))</f>
        <v/>
      </c>
      <c r="L549" s="10">
        <f>IF($N549&lt;&gt;1,"",ROUND($J549*$K549,2))</f>
        <v/>
      </c>
      <c r="N549" s="17">
        <f>IF(AND($B549&lt;&gt;"",ISNUMBER($E549),$D549&lt;&gt;""),1,0)</f>
        <v/>
      </c>
      <c r="O549" s="17">
        <f>IF($N549=1,COUNTIFS($B$2:$B549,$B549,$N$2:$N549,1),"")</f>
        <v/>
      </c>
      <c r="P549" s="17">
        <f>IF($N549=1,$B549&amp;"|"&amp;$O549,"")</f>
        <v/>
      </c>
      <c r="Q549" s="17">
        <f>IF($N549&lt;&gt;1,"",IF($O549=1,N(IFERROR(INDEX('Catálogo'!$F$2:$F$500,MATCH($B549,'Catálogo'!$A$2:$A$500,0)),0)),INDEX($J$1:$J$548,MATCH($B549&amp;"|"&amp;($O549-1),$P$1:$P$548,0))))</f>
        <v/>
      </c>
      <c r="R549" s="17">
        <f>IF($N549&lt;&gt;1,"",IF($O549=1,N(IFERROR(INDEX('Catálogo'!$E$2:$E$500,MATCH($B549,'Catálogo'!$A$2:$A$500,0)),0)),INDEX($K$1:$K$548,MATCH($B549&amp;"|"&amp;($O549-1),$P$1:$P$548,0))))</f>
        <v/>
      </c>
    </row>
    <row r="550" ht="18" customHeight="1">
      <c r="A550" s="18" t="n"/>
      <c r="B550" s="6" t="n"/>
      <c r="C550" s="19">
        <f>IF($B550="","",IFERROR(INDEX('Catálogo'!$B$2:$B$500,MATCH($B550,'Catálogo'!$A$2:$A$500,0)),"Clave no encontrada"))</f>
        <v/>
      </c>
      <c r="D550" s="6" t="n"/>
      <c r="E550" s="8" t="n"/>
      <c r="F550" s="7" t="n"/>
      <c r="G550" s="6" t="n"/>
      <c r="H550" s="10">
        <f>IF($N550&lt;&gt;1,"",IF(AND($I550&gt;0,ISNUMBER($F550)),$F550,$R550))</f>
        <v/>
      </c>
      <c r="I550" s="9">
        <f>IF($N550&lt;&gt;1,"",IF($D550="Salida",-ABS($E550),IF($D550="Entrada",ABS($E550),$E550)))</f>
        <v/>
      </c>
      <c r="J550" s="9">
        <f>IF($N550&lt;&gt;1,"",$Q550+$I550)</f>
        <v/>
      </c>
      <c r="K550" s="10">
        <f>IF($N550&lt;&gt;1,"",IF($I550&gt;0,IF($Q550&gt;0,($Q550*$R550+$I550*$H550)/($Q550+$I550),$H550),$R550))</f>
        <v/>
      </c>
      <c r="L550" s="10">
        <f>IF($N550&lt;&gt;1,"",ROUND($J550*$K550,2))</f>
        <v/>
      </c>
      <c r="N550" s="17">
        <f>IF(AND($B550&lt;&gt;"",ISNUMBER($E550),$D550&lt;&gt;""),1,0)</f>
        <v/>
      </c>
      <c r="O550" s="17">
        <f>IF($N550=1,COUNTIFS($B$2:$B550,$B550,$N$2:$N550,1),"")</f>
        <v/>
      </c>
      <c r="P550" s="17">
        <f>IF($N550=1,$B550&amp;"|"&amp;$O550,"")</f>
        <v/>
      </c>
      <c r="Q550" s="17">
        <f>IF($N550&lt;&gt;1,"",IF($O550=1,N(IFERROR(INDEX('Catálogo'!$F$2:$F$500,MATCH($B550,'Catálogo'!$A$2:$A$500,0)),0)),INDEX($J$1:$J$549,MATCH($B550&amp;"|"&amp;($O550-1),$P$1:$P$549,0))))</f>
        <v/>
      </c>
      <c r="R550" s="17">
        <f>IF($N550&lt;&gt;1,"",IF($O550=1,N(IFERROR(INDEX('Catálogo'!$E$2:$E$500,MATCH($B550,'Catálogo'!$A$2:$A$500,0)),0)),INDEX($K$1:$K$549,MATCH($B550&amp;"|"&amp;($O550-1),$P$1:$P$549,0))))</f>
        <v/>
      </c>
    </row>
    <row r="551" ht="18" customHeight="1">
      <c r="A551" s="18" t="n"/>
      <c r="B551" s="6" t="n"/>
      <c r="C551" s="19">
        <f>IF($B551="","",IFERROR(INDEX('Catálogo'!$B$2:$B$500,MATCH($B551,'Catálogo'!$A$2:$A$500,0)),"Clave no encontrada"))</f>
        <v/>
      </c>
      <c r="D551" s="6" t="n"/>
      <c r="E551" s="8" t="n"/>
      <c r="F551" s="7" t="n"/>
      <c r="G551" s="6" t="n"/>
      <c r="H551" s="10">
        <f>IF($N551&lt;&gt;1,"",IF(AND($I551&gt;0,ISNUMBER($F551)),$F551,$R551))</f>
        <v/>
      </c>
      <c r="I551" s="9">
        <f>IF($N551&lt;&gt;1,"",IF($D551="Salida",-ABS($E551),IF($D551="Entrada",ABS($E551),$E551)))</f>
        <v/>
      </c>
      <c r="J551" s="9">
        <f>IF($N551&lt;&gt;1,"",$Q551+$I551)</f>
        <v/>
      </c>
      <c r="K551" s="10">
        <f>IF($N551&lt;&gt;1,"",IF($I551&gt;0,IF($Q551&gt;0,($Q551*$R551+$I551*$H551)/($Q551+$I551),$H551),$R551))</f>
        <v/>
      </c>
      <c r="L551" s="10">
        <f>IF($N551&lt;&gt;1,"",ROUND($J551*$K551,2))</f>
        <v/>
      </c>
      <c r="N551" s="17">
        <f>IF(AND($B551&lt;&gt;"",ISNUMBER($E551),$D551&lt;&gt;""),1,0)</f>
        <v/>
      </c>
      <c r="O551" s="17">
        <f>IF($N551=1,COUNTIFS($B$2:$B551,$B551,$N$2:$N551,1),"")</f>
        <v/>
      </c>
      <c r="P551" s="17">
        <f>IF($N551=1,$B551&amp;"|"&amp;$O551,"")</f>
        <v/>
      </c>
      <c r="Q551" s="17">
        <f>IF($N551&lt;&gt;1,"",IF($O551=1,N(IFERROR(INDEX('Catálogo'!$F$2:$F$500,MATCH($B551,'Catálogo'!$A$2:$A$500,0)),0)),INDEX($J$1:$J$550,MATCH($B551&amp;"|"&amp;($O551-1),$P$1:$P$550,0))))</f>
        <v/>
      </c>
      <c r="R551" s="17">
        <f>IF($N551&lt;&gt;1,"",IF($O551=1,N(IFERROR(INDEX('Catálogo'!$E$2:$E$500,MATCH($B551,'Catálogo'!$A$2:$A$500,0)),0)),INDEX($K$1:$K$550,MATCH($B551&amp;"|"&amp;($O551-1),$P$1:$P$550,0))))</f>
        <v/>
      </c>
    </row>
    <row r="552" ht="18" customHeight="1">
      <c r="A552" s="18" t="n"/>
      <c r="B552" s="6" t="n"/>
      <c r="C552" s="19">
        <f>IF($B552="","",IFERROR(INDEX('Catálogo'!$B$2:$B$500,MATCH($B552,'Catálogo'!$A$2:$A$500,0)),"Clave no encontrada"))</f>
        <v/>
      </c>
      <c r="D552" s="6" t="n"/>
      <c r="E552" s="8" t="n"/>
      <c r="F552" s="7" t="n"/>
      <c r="G552" s="6" t="n"/>
      <c r="H552" s="10">
        <f>IF($N552&lt;&gt;1,"",IF(AND($I552&gt;0,ISNUMBER($F552)),$F552,$R552))</f>
        <v/>
      </c>
      <c r="I552" s="9">
        <f>IF($N552&lt;&gt;1,"",IF($D552="Salida",-ABS($E552),IF($D552="Entrada",ABS($E552),$E552)))</f>
        <v/>
      </c>
      <c r="J552" s="9">
        <f>IF($N552&lt;&gt;1,"",$Q552+$I552)</f>
        <v/>
      </c>
      <c r="K552" s="10">
        <f>IF($N552&lt;&gt;1,"",IF($I552&gt;0,IF($Q552&gt;0,($Q552*$R552+$I552*$H552)/($Q552+$I552),$H552),$R552))</f>
        <v/>
      </c>
      <c r="L552" s="10">
        <f>IF($N552&lt;&gt;1,"",ROUND($J552*$K552,2))</f>
        <v/>
      </c>
      <c r="N552" s="17">
        <f>IF(AND($B552&lt;&gt;"",ISNUMBER($E552),$D552&lt;&gt;""),1,0)</f>
        <v/>
      </c>
      <c r="O552" s="17">
        <f>IF($N552=1,COUNTIFS($B$2:$B552,$B552,$N$2:$N552,1),"")</f>
        <v/>
      </c>
      <c r="P552" s="17">
        <f>IF($N552=1,$B552&amp;"|"&amp;$O552,"")</f>
        <v/>
      </c>
      <c r="Q552" s="17">
        <f>IF($N552&lt;&gt;1,"",IF($O552=1,N(IFERROR(INDEX('Catálogo'!$F$2:$F$500,MATCH($B552,'Catálogo'!$A$2:$A$500,0)),0)),INDEX($J$1:$J$551,MATCH($B552&amp;"|"&amp;($O552-1),$P$1:$P$551,0))))</f>
        <v/>
      </c>
      <c r="R552" s="17">
        <f>IF($N552&lt;&gt;1,"",IF($O552=1,N(IFERROR(INDEX('Catálogo'!$E$2:$E$500,MATCH($B552,'Catálogo'!$A$2:$A$500,0)),0)),INDEX($K$1:$K$551,MATCH($B552&amp;"|"&amp;($O552-1),$P$1:$P$551,0))))</f>
        <v/>
      </c>
    </row>
    <row r="553" ht="18" customHeight="1">
      <c r="A553" s="18" t="n"/>
      <c r="B553" s="6" t="n"/>
      <c r="C553" s="19">
        <f>IF($B553="","",IFERROR(INDEX('Catálogo'!$B$2:$B$500,MATCH($B553,'Catálogo'!$A$2:$A$500,0)),"Clave no encontrada"))</f>
        <v/>
      </c>
      <c r="D553" s="6" t="n"/>
      <c r="E553" s="8" t="n"/>
      <c r="F553" s="7" t="n"/>
      <c r="G553" s="6" t="n"/>
      <c r="H553" s="10">
        <f>IF($N553&lt;&gt;1,"",IF(AND($I553&gt;0,ISNUMBER($F553)),$F553,$R553))</f>
        <v/>
      </c>
      <c r="I553" s="9">
        <f>IF($N553&lt;&gt;1,"",IF($D553="Salida",-ABS($E553),IF($D553="Entrada",ABS($E553),$E553)))</f>
        <v/>
      </c>
      <c r="J553" s="9">
        <f>IF($N553&lt;&gt;1,"",$Q553+$I553)</f>
        <v/>
      </c>
      <c r="K553" s="10">
        <f>IF($N553&lt;&gt;1,"",IF($I553&gt;0,IF($Q553&gt;0,($Q553*$R553+$I553*$H553)/($Q553+$I553),$H553),$R553))</f>
        <v/>
      </c>
      <c r="L553" s="10">
        <f>IF($N553&lt;&gt;1,"",ROUND($J553*$K553,2))</f>
        <v/>
      </c>
      <c r="N553" s="17">
        <f>IF(AND($B553&lt;&gt;"",ISNUMBER($E553),$D553&lt;&gt;""),1,0)</f>
        <v/>
      </c>
      <c r="O553" s="17">
        <f>IF($N553=1,COUNTIFS($B$2:$B553,$B553,$N$2:$N553,1),"")</f>
        <v/>
      </c>
      <c r="P553" s="17">
        <f>IF($N553=1,$B553&amp;"|"&amp;$O553,"")</f>
        <v/>
      </c>
      <c r="Q553" s="17">
        <f>IF($N553&lt;&gt;1,"",IF($O553=1,N(IFERROR(INDEX('Catálogo'!$F$2:$F$500,MATCH($B553,'Catálogo'!$A$2:$A$500,0)),0)),INDEX($J$1:$J$552,MATCH($B553&amp;"|"&amp;($O553-1),$P$1:$P$552,0))))</f>
        <v/>
      </c>
      <c r="R553" s="17">
        <f>IF($N553&lt;&gt;1,"",IF($O553=1,N(IFERROR(INDEX('Catálogo'!$E$2:$E$500,MATCH($B553,'Catálogo'!$A$2:$A$500,0)),0)),INDEX($K$1:$K$552,MATCH($B553&amp;"|"&amp;($O553-1),$P$1:$P$552,0))))</f>
        <v/>
      </c>
    </row>
    <row r="554" ht="18" customHeight="1">
      <c r="A554" s="18" t="n"/>
      <c r="B554" s="6" t="n"/>
      <c r="C554" s="19">
        <f>IF($B554="","",IFERROR(INDEX('Catálogo'!$B$2:$B$500,MATCH($B554,'Catálogo'!$A$2:$A$500,0)),"Clave no encontrada"))</f>
        <v/>
      </c>
      <c r="D554" s="6" t="n"/>
      <c r="E554" s="8" t="n"/>
      <c r="F554" s="7" t="n"/>
      <c r="G554" s="6" t="n"/>
      <c r="H554" s="10">
        <f>IF($N554&lt;&gt;1,"",IF(AND($I554&gt;0,ISNUMBER($F554)),$F554,$R554))</f>
        <v/>
      </c>
      <c r="I554" s="9">
        <f>IF($N554&lt;&gt;1,"",IF($D554="Salida",-ABS($E554),IF($D554="Entrada",ABS($E554),$E554)))</f>
        <v/>
      </c>
      <c r="J554" s="9">
        <f>IF($N554&lt;&gt;1,"",$Q554+$I554)</f>
        <v/>
      </c>
      <c r="K554" s="10">
        <f>IF($N554&lt;&gt;1,"",IF($I554&gt;0,IF($Q554&gt;0,($Q554*$R554+$I554*$H554)/($Q554+$I554),$H554),$R554))</f>
        <v/>
      </c>
      <c r="L554" s="10">
        <f>IF($N554&lt;&gt;1,"",ROUND($J554*$K554,2))</f>
        <v/>
      </c>
      <c r="N554" s="17">
        <f>IF(AND($B554&lt;&gt;"",ISNUMBER($E554),$D554&lt;&gt;""),1,0)</f>
        <v/>
      </c>
      <c r="O554" s="17">
        <f>IF($N554=1,COUNTIFS($B$2:$B554,$B554,$N$2:$N554,1),"")</f>
        <v/>
      </c>
      <c r="P554" s="17">
        <f>IF($N554=1,$B554&amp;"|"&amp;$O554,"")</f>
        <v/>
      </c>
      <c r="Q554" s="17">
        <f>IF($N554&lt;&gt;1,"",IF($O554=1,N(IFERROR(INDEX('Catálogo'!$F$2:$F$500,MATCH($B554,'Catálogo'!$A$2:$A$500,0)),0)),INDEX($J$1:$J$553,MATCH($B554&amp;"|"&amp;($O554-1),$P$1:$P$553,0))))</f>
        <v/>
      </c>
      <c r="R554" s="17">
        <f>IF($N554&lt;&gt;1,"",IF($O554=1,N(IFERROR(INDEX('Catálogo'!$E$2:$E$500,MATCH($B554,'Catálogo'!$A$2:$A$500,0)),0)),INDEX($K$1:$K$553,MATCH($B554&amp;"|"&amp;($O554-1),$P$1:$P$553,0))))</f>
        <v/>
      </c>
    </row>
    <row r="555" ht="18" customHeight="1">
      <c r="A555" s="18" t="n"/>
      <c r="B555" s="6" t="n"/>
      <c r="C555" s="19">
        <f>IF($B555="","",IFERROR(INDEX('Catálogo'!$B$2:$B$500,MATCH($B555,'Catálogo'!$A$2:$A$500,0)),"Clave no encontrada"))</f>
        <v/>
      </c>
      <c r="D555" s="6" t="n"/>
      <c r="E555" s="8" t="n"/>
      <c r="F555" s="7" t="n"/>
      <c r="G555" s="6" t="n"/>
      <c r="H555" s="10">
        <f>IF($N555&lt;&gt;1,"",IF(AND($I555&gt;0,ISNUMBER($F555)),$F555,$R555))</f>
        <v/>
      </c>
      <c r="I555" s="9">
        <f>IF($N555&lt;&gt;1,"",IF($D555="Salida",-ABS($E555),IF($D555="Entrada",ABS($E555),$E555)))</f>
        <v/>
      </c>
      <c r="J555" s="9">
        <f>IF($N555&lt;&gt;1,"",$Q555+$I555)</f>
        <v/>
      </c>
      <c r="K555" s="10">
        <f>IF($N555&lt;&gt;1,"",IF($I555&gt;0,IF($Q555&gt;0,($Q555*$R555+$I555*$H555)/($Q555+$I555),$H555),$R555))</f>
        <v/>
      </c>
      <c r="L555" s="10">
        <f>IF($N555&lt;&gt;1,"",ROUND($J555*$K555,2))</f>
        <v/>
      </c>
      <c r="N555" s="17">
        <f>IF(AND($B555&lt;&gt;"",ISNUMBER($E555),$D555&lt;&gt;""),1,0)</f>
        <v/>
      </c>
      <c r="O555" s="17">
        <f>IF($N555=1,COUNTIFS($B$2:$B555,$B555,$N$2:$N555,1),"")</f>
        <v/>
      </c>
      <c r="P555" s="17">
        <f>IF($N555=1,$B555&amp;"|"&amp;$O555,"")</f>
        <v/>
      </c>
      <c r="Q555" s="17">
        <f>IF($N555&lt;&gt;1,"",IF($O555=1,N(IFERROR(INDEX('Catálogo'!$F$2:$F$500,MATCH($B555,'Catálogo'!$A$2:$A$500,0)),0)),INDEX($J$1:$J$554,MATCH($B555&amp;"|"&amp;($O555-1),$P$1:$P$554,0))))</f>
        <v/>
      </c>
      <c r="R555" s="17">
        <f>IF($N555&lt;&gt;1,"",IF($O555=1,N(IFERROR(INDEX('Catálogo'!$E$2:$E$500,MATCH($B555,'Catálogo'!$A$2:$A$500,0)),0)),INDEX($K$1:$K$554,MATCH($B555&amp;"|"&amp;($O555-1),$P$1:$P$554,0))))</f>
        <v/>
      </c>
    </row>
    <row r="556" ht="18" customHeight="1">
      <c r="A556" s="18" t="n"/>
      <c r="B556" s="6" t="n"/>
      <c r="C556" s="19">
        <f>IF($B556="","",IFERROR(INDEX('Catálogo'!$B$2:$B$500,MATCH($B556,'Catálogo'!$A$2:$A$500,0)),"Clave no encontrada"))</f>
        <v/>
      </c>
      <c r="D556" s="6" t="n"/>
      <c r="E556" s="8" t="n"/>
      <c r="F556" s="7" t="n"/>
      <c r="G556" s="6" t="n"/>
      <c r="H556" s="10">
        <f>IF($N556&lt;&gt;1,"",IF(AND($I556&gt;0,ISNUMBER($F556)),$F556,$R556))</f>
        <v/>
      </c>
      <c r="I556" s="9">
        <f>IF($N556&lt;&gt;1,"",IF($D556="Salida",-ABS($E556),IF($D556="Entrada",ABS($E556),$E556)))</f>
        <v/>
      </c>
      <c r="J556" s="9">
        <f>IF($N556&lt;&gt;1,"",$Q556+$I556)</f>
        <v/>
      </c>
      <c r="K556" s="10">
        <f>IF($N556&lt;&gt;1,"",IF($I556&gt;0,IF($Q556&gt;0,($Q556*$R556+$I556*$H556)/($Q556+$I556),$H556),$R556))</f>
        <v/>
      </c>
      <c r="L556" s="10">
        <f>IF($N556&lt;&gt;1,"",ROUND($J556*$K556,2))</f>
        <v/>
      </c>
      <c r="N556" s="17">
        <f>IF(AND($B556&lt;&gt;"",ISNUMBER($E556),$D556&lt;&gt;""),1,0)</f>
        <v/>
      </c>
      <c r="O556" s="17">
        <f>IF($N556=1,COUNTIFS($B$2:$B556,$B556,$N$2:$N556,1),"")</f>
        <v/>
      </c>
      <c r="P556" s="17">
        <f>IF($N556=1,$B556&amp;"|"&amp;$O556,"")</f>
        <v/>
      </c>
      <c r="Q556" s="17">
        <f>IF($N556&lt;&gt;1,"",IF($O556=1,N(IFERROR(INDEX('Catálogo'!$F$2:$F$500,MATCH($B556,'Catálogo'!$A$2:$A$500,0)),0)),INDEX($J$1:$J$555,MATCH($B556&amp;"|"&amp;($O556-1),$P$1:$P$555,0))))</f>
        <v/>
      </c>
      <c r="R556" s="17">
        <f>IF($N556&lt;&gt;1,"",IF($O556=1,N(IFERROR(INDEX('Catálogo'!$E$2:$E$500,MATCH($B556,'Catálogo'!$A$2:$A$500,0)),0)),INDEX($K$1:$K$555,MATCH($B556&amp;"|"&amp;($O556-1),$P$1:$P$555,0))))</f>
        <v/>
      </c>
    </row>
    <row r="557" ht="18" customHeight="1">
      <c r="A557" s="18" t="n"/>
      <c r="B557" s="6" t="n"/>
      <c r="C557" s="19">
        <f>IF($B557="","",IFERROR(INDEX('Catálogo'!$B$2:$B$500,MATCH($B557,'Catálogo'!$A$2:$A$500,0)),"Clave no encontrada"))</f>
        <v/>
      </c>
      <c r="D557" s="6" t="n"/>
      <c r="E557" s="8" t="n"/>
      <c r="F557" s="7" t="n"/>
      <c r="G557" s="6" t="n"/>
      <c r="H557" s="10">
        <f>IF($N557&lt;&gt;1,"",IF(AND($I557&gt;0,ISNUMBER($F557)),$F557,$R557))</f>
        <v/>
      </c>
      <c r="I557" s="9">
        <f>IF($N557&lt;&gt;1,"",IF($D557="Salida",-ABS($E557),IF($D557="Entrada",ABS($E557),$E557)))</f>
        <v/>
      </c>
      <c r="J557" s="9">
        <f>IF($N557&lt;&gt;1,"",$Q557+$I557)</f>
        <v/>
      </c>
      <c r="K557" s="10">
        <f>IF($N557&lt;&gt;1,"",IF($I557&gt;0,IF($Q557&gt;0,($Q557*$R557+$I557*$H557)/($Q557+$I557),$H557),$R557))</f>
        <v/>
      </c>
      <c r="L557" s="10">
        <f>IF($N557&lt;&gt;1,"",ROUND($J557*$K557,2))</f>
        <v/>
      </c>
      <c r="N557" s="17">
        <f>IF(AND($B557&lt;&gt;"",ISNUMBER($E557),$D557&lt;&gt;""),1,0)</f>
        <v/>
      </c>
      <c r="O557" s="17">
        <f>IF($N557=1,COUNTIFS($B$2:$B557,$B557,$N$2:$N557,1),"")</f>
        <v/>
      </c>
      <c r="P557" s="17">
        <f>IF($N557=1,$B557&amp;"|"&amp;$O557,"")</f>
        <v/>
      </c>
      <c r="Q557" s="17">
        <f>IF($N557&lt;&gt;1,"",IF($O557=1,N(IFERROR(INDEX('Catálogo'!$F$2:$F$500,MATCH($B557,'Catálogo'!$A$2:$A$500,0)),0)),INDEX($J$1:$J$556,MATCH($B557&amp;"|"&amp;($O557-1),$P$1:$P$556,0))))</f>
        <v/>
      </c>
      <c r="R557" s="17">
        <f>IF($N557&lt;&gt;1,"",IF($O557=1,N(IFERROR(INDEX('Catálogo'!$E$2:$E$500,MATCH($B557,'Catálogo'!$A$2:$A$500,0)),0)),INDEX($K$1:$K$556,MATCH($B557&amp;"|"&amp;($O557-1),$P$1:$P$556,0))))</f>
        <v/>
      </c>
    </row>
    <row r="558" ht="18" customHeight="1">
      <c r="A558" s="18" t="n"/>
      <c r="B558" s="6" t="n"/>
      <c r="C558" s="19">
        <f>IF($B558="","",IFERROR(INDEX('Catálogo'!$B$2:$B$500,MATCH($B558,'Catálogo'!$A$2:$A$500,0)),"Clave no encontrada"))</f>
        <v/>
      </c>
      <c r="D558" s="6" t="n"/>
      <c r="E558" s="8" t="n"/>
      <c r="F558" s="7" t="n"/>
      <c r="G558" s="6" t="n"/>
      <c r="H558" s="10">
        <f>IF($N558&lt;&gt;1,"",IF(AND($I558&gt;0,ISNUMBER($F558)),$F558,$R558))</f>
        <v/>
      </c>
      <c r="I558" s="9">
        <f>IF($N558&lt;&gt;1,"",IF($D558="Salida",-ABS($E558),IF($D558="Entrada",ABS($E558),$E558)))</f>
        <v/>
      </c>
      <c r="J558" s="9">
        <f>IF($N558&lt;&gt;1,"",$Q558+$I558)</f>
        <v/>
      </c>
      <c r="K558" s="10">
        <f>IF($N558&lt;&gt;1,"",IF($I558&gt;0,IF($Q558&gt;0,($Q558*$R558+$I558*$H558)/($Q558+$I558),$H558),$R558))</f>
        <v/>
      </c>
      <c r="L558" s="10">
        <f>IF($N558&lt;&gt;1,"",ROUND($J558*$K558,2))</f>
        <v/>
      </c>
      <c r="N558" s="17">
        <f>IF(AND($B558&lt;&gt;"",ISNUMBER($E558),$D558&lt;&gt;""),1,0)</f>
        <v/>
      </c>
      <c r="O558" s="17">
        <f>IF($N558=1,COUNTIFS($B$2:$B558,$B558,$N$2:$N558,1),"")</f>
        <v/>
      </c>
      <c r="P558" s="17">
        <f>IF($N558=1,$B558&amp;"|"&amp;$O558,"")</f>
        <v/>
      </c>
      <c r="Q558" s="17">
        <f>IF($N558&lt;&gt;1,"",IF($O558=1,N(IFERROR(INDEX('Catálogo'!$F$2:$F$500,MATCH($B558,'Catálogo'!$A$2:$A$500,0)),0)),INDEX($J$1:$J$557,MATCH($B558&amp;"|"&amp;($O558-1),$P$1:$P$557,0))))</f>
        <v/>
      </c>
      <c r="R558" s="17">
        <f>IF($N558&lt;&gt;1,"",IF($O558=1,N(IFERROR(INDEX('Catálogo'!$E$2:$E$500,MATCH($B558,'Catálogo'!$A$2:$A$500,0)),0)),INDEX($K$1:$K$557,MATCH($B558&amp;"|"&amp;($O558-1),$P$1:$P$557,0))))</f>
        <v/>
      </c>
    </row>
    <row r="559" ht="18" customHeight="1">
      <c r="A559" s="18" t="n"/>
      <c r="B559" s="6" t="n"/>
      <c r="C559" s="19">
        <f>IF($B559="","",IFERROR(INDEX('Catálogo'!$B$2:$B$500,MATCH($B559,'Catálogo'!$A$2:$A$500,0)),"Clave no encontrada"))</f>
        <v/>
      </c>
      <c r="D559" s="6" t="n"/>
      <c r="E559" s="8" t="n"/>
      <c r="F559" s="7" t="n"/>
      <c r="G559" s="6" t="n"/>
      <c r="H559" s="10">
        <f>IF($N559&lt;&gt;1,"",IF(AND($I559&gt;0,ISNUMBER($F559)),$F559,$R559))</f>
        <v/>
      </c>
      <c r="I559" s="9">
        <f>IF($N559&lt;&gt;1,"",IF($D559="Salida",-ABS($E559),IF($D559="Entrada",ABS($E559),$E559)))</f>
        <v/>
      </c>
      <c r="J559" s="9">
        <f>IF($N559&lt;&gt;1,"",$Q559+$I559)</f>
        <v/>
      </c>
      <c r="K559" s="10">
        <f>IF($N559&lt;&gt;1,"",IF($I559&gt;0,IF($Q559&gt;0,($Q559*$R559+$I559*$H559)/($Q559+$I559),$H559),$R559))</f>
        <v/>
      </c>
      <c r="L559" s="10">
        <f>IF($N559&lt;&gt;1,"",ROUND($J559*$K559,2))</f>
        <v/>
      </c>
      <c r="N559" s="17">
        <f>IF(AND($B559&lt;&gt;"",ISNUMBER($E559),$D559&lt;&gt;""),1,0)</f>
        <v/>
      </c>
      <c r="O559" s="17">
        <f>IF($N559=1,COUNTIFS($B$2:$B559,$B559,$N$2:$N559,1),"")</f>
        <v/>
      </c>
      <c r="P559" s="17">
        <f>IF($N559=1,$B559&amp;"|"&amp;$O559,"")</f>
        <v/>
      </c>
      <c r="Q559" s="17">
        <f>IF($N559&lt;&gt;1,"",IF($O559=1,N(IFERROR(INDEX('Catálogo'!$F$2:$F$500,MATCH($B559,'Catálogo'!$A$2:$A$500,0)),0)),INDEX($J$1:$J$558,MATCH($B559&amp;"|"&amp;($O559-1),$P$1:$P$558,0))))</f>
        <v/>
      </c>
      <c r="R559" s="17">
        <f>IF($N559&lt;&gt;1,"",IF($O559=1,N(IFERROR(INDEX('Catálogo'!$E$2:$E$500,MATCH($B559,'Catálogo'!$A$2:$A$500,0)),0)),INDEX($K$1:$K$558,MATCH($B559&amp;"|"&amp;($O559-1),$P$1:$P$558,0))))</f>
        <v/>
      </c>
    </row>
    <row r="560" ht="18" customHeight="1">
      <c r="A560" s="18" t="n"/>
      <c r="B560" s="6" t="n"/>
      <c r="C560" s="19">
        <f>IF($B560="","",IFERROR(INDEX('Catálogo'!$B$2:$B$500,MATCH($B560,'Catálogo'!$A$2:$A$500,0)),"Clave no encontrada"))</f>
        <v/>
      </c>
      <c r="D560" s="6" t="n"/>
      <c r="E560" s="8" t="n"/>
      <c r="F560" s="7" t="n"/>
      <c r="G560" s="6" t="n"/>
      <c r="H560" s="10">
        <f>IF($N560&lt;&gt;1,"",IF(AND($I560&gt;0,ISNUMBER($F560)),$F560,$R560))</f>
        <v/>
      </c>
      <c r="I560" s="9">
        <f>IF($N560&lt;&gt;1,"",IF($D560="Salida",-ABS($E560),IF($D560="Entrada",ABS($E560),$E560)))</f>
        <v/>
      </c>
      <c r="J560" s="9">
        <f>IF($N560&lt;&gt;1,"",$Q560+$I560)</f>
        <v/>
      </c>
      <c r="K560" s="10">
        <f>IF($N560&lt;&gt;1,"",IF($I560&gt;0,IF($Q560&gt;0,($Q560*$R560+$I560*$H560)/($Q560+$I560),$H560),$R560))</f>
        <v/>
      </c>
      <c r="L560" s="10">
        <f>IF($N560&lt;&gt;1,"",ROUND($J560*$K560,2))</f>
        <v/>
      </c>
      <c r="N560" s="17">
        <f>IF(AND($B560&lt;&gt;"",ISNUMBER($E560),$D560&lt;&gt;""),1,0)</f>
        <v/>
      </c>
      <c r="O560" s="17">
        <f>IF($N560=1,COUNTIFS($B$2:$B560,$B560,$N$2:$N560,1),"")</f>
        <v/>
      </c>
      <c r="P560" s="17">
        <f>IF($N560=1,$B560&amp;"|"&amp;$O560,"")</f>
        <v/>
      </c>
      <c r="Q560" s="17">
        <f>IF($N560&lt;&gt;1,"",IF($O560=1,N(IFERROR(INDEX('Catálogo'!$F$2:$F$500,MATCH($B560,'Catálogo'!$A$2:$A$500,0)),0)),INDEX($J$1:$J$559,MATCH($B560&amp;"|"&amp;($O560-1),$P$1:$P$559,0))))</f>
        <v/>
      </c>
      <c r="R560" s="17">
        <f>IF($N560&lt;&gt;1,"",IF($O560=1,N(IFERROR(INDEX('Catálogo'!$E$2:$E$500,MATCH($B560,'Catálogo'!$A$2:$A$500,0)),0)),INDEX($K$1:$K$559,MATCH($B560&amp;"|"&amp;($O560-1),$P$1:$P$559,0))))</f>
        <v/>
      </c>
    </row>
    <row r="561" ht="18" customHeight="1">
      <c r="A561" s="18" t="n"/>
      <c r="B561" s="6" t="n"/>
      <c r="C561" s="19">
        <f>IF($B561="","",IFERROR(INDEX('Catálogo'!$B$2:$B$500,MATCH($B561,'Catálogo'!$A$2:$A$500,0)),"Clave no encontrada"))</f>
        <v/>
      </c>
      <c r="D561" s="6" t="n"/>
      <c r="E561" s="8" t="n"/>
      <c r="F561" s="7" t="n"/>
      <c r="G561" s="6" t="n"/>
      <c r="H561" s="10">
        <f>IF($N561&lt;&gt;1,"",IF(AND($I561&gt;0,ISNUMBER($F561)),$F561,$R561))</f>
        <v/>
      </c>
      <c r="I561" s="9">
        <f>IF($N561&lt;&gt;1,"",IF($D561="Salida",-ABS($E561),IF($D561="Entrada",ABS($E561),$E561)))</f>
        <v/>
      </c>
      <c r="J561" s="9">
        <f>IF($N561&lt;&gt;1,"",$Q561+$I561)</f>
        <v/>
      </c>
      <c r="K561" s="10">
        <f>IF($N561&lt;&gt;1,"",IF($I561&gt;0,IF($Q561&gt;0,($Q561*$R561+$I561*$H561)/($Q561+$I561),$H561),$R561))</f>
        <v/>
      </c>
      <c r="L561" s="10">
        <f>IF($N561&lt;&gt;1,"",ROUND($J561*$K561,2))</f>
        <v/>
      </c>
      <c r="N561" s="17">
        <f>IF(AND($B561&lt;&gt;"",ISNUMBER($E561),$D561&lt;&gt;""),1,0)</f>
        <v/>
      </c>
      <c r="O561" s="17">
        <f>IF($N561=1,COUNTIFS($B$2:$B561,$B561,$N$2:$N561,1),"")</f>
        <v/>
      </c>
      <c r="P561" s="17">
        <f>IF($N561=1,$B561&amp;"|"&amp;$O561,"")</f>
        <v/>
      </c>
      <c r="Q561" s="17">
        <f>IF($N561&lt;&gt;1,"",IF($O561=1,N(IFERROR(INDEX('Catálogo'!$F$2:$F$500,MATCH($B561,'Catálogo'!$A$2:$A$500,0)),0)),INDEX($J$1:$J$560,MATCH($B561&amp;"|"&amp;($O561-1),$P$1:$P$560,0))))</f>
        <v/>
      </c>
      <c r="R561" s="17">
        <f>IF($N561&lt;&gt;1,"",IF($O561=1,N(IFERROR(INDEX('Catálogo'!$E$2:$E$500,MATCH($B561,'Catálogo'!$A$2:$A$500,0)),0)),INDEX($K$1:$K$560,MATCH($B561&amp;"|"&amp;($O561-1),$P$1:$P$560,0))))</f>
        <v/>
      </c>
    </row>
    <row r="562" ht="18" customHeight="1">
      <c r="A562" s="18" t="n"/>
      <c r="B562" s="6" t="n"/>
      <c r="C562" s="19">
        <f>IF($B562="","",IFERROR(INDEX('Catálogo'!$B$2:$B$500,MATCH($B562,'Catálogo'!$A$2:$A$500,0)),"Clave no encontrada"))</f>
        <v/>
      </c>
      <c r="D562" s="6" t="n"/>
      <c r="E562" s="8" t="n"/>
      <c r="F562" s="7" t="n"/>
      <c r="G562" s="6" t="n"/>
      <c r="H562" s="10">
        <f>IF($N562&lt;&gt;1,"",IF(AND($I562&gt;0,ISNUMBER($F562)),$F562,$R562))</f>
        <v/>
      </c>
      <c r="I562" s="9">
        <f>IF($N562&lt;&gt;1,"",IF($D562="Salida",-ABS($E562),IF($D562="Entrada",ABS($E562),$E562)))</f>
        <v/>
      </c>
      <c r="J562" s="9">
        <f>IF($N562&lt;&gt;1,"",$Q562+$I562)</f>
        <v/>
      </c>
      <c r="K562" s="10">
        <f>IF($N562&lt;&gt;1,"",IF($I562&gt;0,IF($Q562&gt;0,($Q562*$R562+$I562*$H562)/($Q562+$I562),$H562),$R562))</f>
        <v/>
      </c>
      <c r="L562" s="10">
        <f>IF($N562&lt;&gt;1,"",ROUND($J562*$K562,2))</f>
        <v/>
      </c>
      <c r="N562" s="17">
        <f>IF(AND($B562&lt;&gt;"",ISNUMBER($E562),$D562&lt;&gt;""),1,0)</f>
        <v/>
      </c>
      <c r="O562" s="17">
        <f>IF($N562=1,COUNTIFS($B$2:$B562,$B562,$N$2:$N562,1),"")</f>
        <v/>
      </c>
      <c r="P562" s="17">
        <f>IF($N562=1,$B562&amp;"|"&amp;$O562,"")</f>
        <v/>
      </c>
      <c r="Q562" s="17">
        <f>IF($N562&lt;&gt;1,"",IF($O562=1,N(IFERROR(INDEX('Catálogo'!$F$2:$F$500,MATCH($B562,'Catálogo'!$A$2:$A$500,0)),0)),INDEX($J$1:$J$561,MATCH($B562&amp;"|"&amp;($O562-1),$P$1:$P$561,0))))</f>
        <v/>
      </c>
      <c r="R562" s="17">
        <f>IF($N562&lt;&gt;1,"",IF($O562=1,N(IFERROR(INDEX('Catálogo'!$E$2:$E$500,MATCH($B562,'Catálogo'!$A$2:$A$500,0)),0)),INDEX($K$1:$K$561,MATCH($B562&amp;"|"&amp;($O562-1),$P$1:$P$561,0))))</f>
        <v/>
      </c>
    </row>
    <row r="563" ht="18" customHeight="1">
      <c r="A563" s="18" t="n"/>
      <c r="B563" s="6" t="n"/>
      <c r="C563" s="19">
        <f>IF($B563="","",IFERROR(INDEX('Catálogo'!$B$2:$B$500,MATCH($B563,'Catálogo'!$A$2:$A$500,0)),"Clave no encontrada"))</f>
        <v/>
      </c>
      <c r="D563" s="6" t="n"/>
      <c r="E563" s="8" t="n"/>
      <c r="F563" s="7" t="n"/>
      <c r="G563" s="6" t="n"/>
      <c r="H563" s="10">
        <f>IF($N563&lt;&gt;1,"",IF(AND($I563&gt;0,ISNUMBER($F563)),$F563,$R563))</f>
        <v/>
      </c>
      <c r="I563" s="9">
        <f>IF($N563&lt;&gt;1,"",IF($D563="Salida",-ABS($E563),IF($D563="Entrada",ABS($E563),$E563)))</f>
        <v/>
      </c>
      <c r="J563" s="9">
        <f>IF($N563&lt;&gt;1,"",$Q563+$I563)</f>
        <v/>
      </c>
      <c r="K563" s="10">
        <f>IF($N563&lt;&gt;1,"",IF($I563&gt;0,IF($Q563&gt;0,($Q563*$R563+$I563*$H563)/($Q563+$I563),$H563),$R563))</f>
        <v/>
      </c>
      <c r="L563" s="10">
        <f>IF($N563&lt;&gt;1,"",ROUND($J563*$K563,2))</f>
        <v/>
      </c>
      <c r="N563" s="17">
        <f>IF(AND($B563&lt;&gt;"",ISNUMBER($E563),$D563&lt;&gt;""),1,0)</f>
        <v/>
      </c>
      <c r="O563" s="17">
        <f>IF($N563=1,COUNTIFS($B$2:$B563,$B563,$N$2:$N563,1),"")</f>
        <v/>
      </c>
      <c r="P563" s="17">
        <f>IF($N563=1,$B563&amp;"|"&amp;$O563,"")</f>
        <v/>
      </c>
      <c r="Q563" s="17">
        <f>IF($N563&lt;&gt;1,"",IF($O563=1,N(IFERROR(INDEX('Catálogo'!$F$2:$F$500,MATCH($B563,'Catálogo'!$A$2:$A$500,0)),0)),INDEX($J$1:$J$562,MATCH($B563&amp;"|"&amp;($O563-1),$P$1:$P$562,0))))</f>
        <v/>
      </c>
      <c r="R563" s="17">
        <f>IF($N563&lt;&gt;1,"",IF($O563=1,N(IFERROR(INDEX('Catálogo'!$E$2:$E$500,MATCH($B563,'Catálogo'!$A$2:$A$500,0)),0)),INDEX($K$1:$K$562,MATCH($B563&amp;"|"&amp;($O563-1),$P$1:$P$562,0))))</f>
        <v/>
      </c>
    </row>
    <row r="564" ht="18" customHeight="1">
      <c r="A564" s="18" t="n"/>
      <c r="B564" s="6" t="n"/>
      <c r="C564" s="19">
        <f>IF($B564="","",IFERROR(INDEX('Catálogo'!$B$2:$B$500,MATCH($B564,'Catálogo'!$A$2:$A$500,0)),"Clave no encontrada"))</f>
        <v/>
      </c>
      <c r="D564" s="6" t="n"/>
      <c r="E564" s="8" t="n"/>
      <c r="F564" s="7" t="n"/>
      <c r="G564" s="6" t="n"/>
      <c r="H564" s="10">
        <f>IF($N564&lt;&gt;1,"",IF(AND($I564&gt;0,ISNUMBER($F564)),$F564,$R564))</f>
        <v/>
      </c>
      <c r="I564" s="9">
        <f>IF($N564&lt;&gt;1,"",IF($D564="Salida",-ABS($E564),IF($D564="Entrada",ABS($E564),$E564)))</f>
        <v/>
      </c>
      <c r="J564" s="9">
        <f>IF($N564&lt;&gt;1,"",$Q564+$I564)</f>
        <v/>
      </c>
      <c r="K564" s="10">
        <f>IF($N564&lt;&gt;1,"",IF($I564&gt;0,IF($Q564&gt;0,($Q564*$R564+$I564*$H564)/($Q564+$I564),$H564),$R564))</f>
        <v/>
      </c>
      <c r="L564" s="10">
        <f>IF($N564&lt;&gt;1,"",ROUND($J564*$K564,2))</f>
        <v/>
      </c>
      <c r="N564" s="17">
        <f>IF(AND($B564&lt;&gt;"",ISNUMBER($E564),$D564&lt;&gt;""),1,0)</f>
        <v/>
      </c>
      <c r="O564" s="17">
        <f>IF($N564=1,COUNTIFS($B$2:$B564,$B564,$N$2:$N564,1),"")</f>
        <v/>
      </c>
      <c r="P564" s="17">
        <f>IF($N564=1,$B564&amp;"|"&amp;$O564,"")</f>
        <v/>
      </c>
      <c r="Q564" s="17">
        <f>IF($N564&lt;&gt;1,"",IF($O564=1,N(IFERROR(INDEX('Catálogo'!$F$2:$F$500,MATCH($B564,'Catálogo'!$A$2:$A$500,0)),0)),INDEX($J$1:$J$563,MATCH($B564&amp;"|"&amp;($O564-1),$P$1:$P$563,0))))</f>
        <v/>
      </c>
      <c r="R564" s="17">
        <f>IF($N564&lt;&gt;1,"",IF($O564=1,N(IFERROR(INDEX('Catálogo'!$E$2:$E$500,MATCH($B564,'Catálogo'!$A$2:$A$500,0)),0)),INDEX($K$1:$K$563,MATCH($B564&amp;"|"&amp;($O564-1),$P$1:$P$563,0))))</f>
        <v/>
      </c>
    </row>
    <row r="565" ht="18" customHeight="1">
      <c r="A565" s="18" t="n"/>
      <c r="B565" s="6" t="n"/>
      <c r="C565" s="19">
        <f>IF($B565="","",IFERROR(INDEX('Catálogo'!$B$2:$B$500,MATCH($B565,'Catálogo'!$A$2:$A$500,0)),"Clave no encontrada"))</f>
        <v/>
      </c>
      <c r="D565" s="6" t="n"/>
      <c r="E565" s="8" t="n"/>
      <c r="F565" s="7" t="n"/>
      <c r="G565" s="6" t="n"/>
      <c r="H565" s="10">
        <f>IF($N565&lt;&gt;1,"",IF(AND($I565&gt;0,ISNUMBER($F565)),$F565,$R565))</f>
        <v/>
      </c>
      <c r="I565" s="9">
        <f>IF($N565&lt;&gt;1,"",IF($D565="Salida",-ABS($E565),IF($D565="Entrada",ABS($E565),$E565)))</f>
        <v/>
      </c>
      <c r="J565" s="9">
        <f>IF($N565&lt;&gt;1,"",$Q565+$I565)</f>
        <v/>
      </c>
      <c r="K565" s="10">
        <f>IF($N565&lt;&gt;1,"",IF($I565&gt;0,IF($Q565&gt;0,($Q565*$R565+$I565*$H565)/($Q565+$I565),$H565),$R565))</f>
        <v/>
      </c>
      <c r="L565" s="10">
        <f>IF($N565&lt;&gt;1,"",ROUND($J565*$K565,2))</f>
        <v/>
      </c>
      <c r="N565" s="17">
        <f>IF(AND($B565&lt;&gt;"",ISNUMBER($E565),$D565&lt;&gt;""),1,0)</f>
        <v/>
      </c>
      <c r="O565" s="17">
        <f>IF($N565=1,COUNTIFS($B$2:$B565,$B565,$N$2:$N565,1),"")</f>
        <v/>
      </c>
      <c r="P565" s="17">
        <f>IF($N565=1,$B565&amp;"|"&amp;$O565,"")</f>
        <v/>
      </c>
      <c r="Q565" s="17">
        <f>IF($N565&lt;&gt;1,"",IF($O565=1,N(IFERROR(INDEX('Catálogo'!$F$2:$F$500,MATCH($B565,'Catálogo'!$A$2:$A$500,0)),0)),INDEX($J$1:$J$564,MATCH($B565&amp;"|"&amp;($O565-1),$P$1:$P$564,0))))</f>
        <v/>
      </c>
      <c r="R565" s="17">
        <f>IF($N565&lt;&gt;1,"",IF($O565=1,N(IFERROR(INDEX('Catálogo'!$E$2:$E$500,MATCH($B565,'Catálogo'!$A$2:$A$500,0)),0)),INDEX($K$1:$K$564,MATCH($B565&amp;"|"&amp;($O565-1),$P$1:$P$564,0))))</f>
        <v/>
      </c>
    </row>
    <row r="566" ht="18" customHeight="1">
      <c r="A566" s="18" t="n"/>
      <c r="B566" s="6" t="n"/>
      <c r="C566" s="19">
        <f>IF($B566="","",IFERROR(INDEX('Catálogo'!$B$2:$B$500,MATCH($B566,'Catálogo'!$A$2:$A$500,0)),"Clave no encontrada"))</f>
        <v/>
      </c>
      <c r="D566" s="6" t="n"/>
      <c r="E566" s="8" t="n"/>
      <c r="F566" s="7" t="n"/>
      <c r="G566" s="6" t="n"/>
      <c r="H566" s="10">
        <f>IF($N566&lt;&gt;1,"",IF(AND($I566&gt;0,ISNUMBER($F566)),$F566,$R566))</f>
        <v/>
      </c>
      <c r="I566" s="9">
        <f>IF($N566&lt;&gt;1,"",IF($D566="Salida",-ABS($E566),IF($D566="Entrada",ABS($E566),$E566)))</f>
        <v/>
      </c>
      <c r="J566" s="9">
        <f>IF($N566&lt;&gt;1,"",$Q566+$I566)</f>
        <v/>
      </c>
      <c r="K566" s="10">
        <f>IF($N566&lt;&gt;1,"",IF($I566&gt;0,IF($Q566&gt;0,($Q566*$R566+$I566*$H566)/($Q566+$I566),$H566),$R566))</f>
        <v/>
      </c>
      <c r="L566" s="10">
        <f>IF($N566&lt;&gt;1,"",ROUND($J566*$K566,2))</f>
        <v/>
      </c>
      <c r="N566" s="17">
        <f>IF(AND($B566&lt;&gt;"",ISNUMBER($E566),$D566&lt;&gt;""),1,0)</f>
        <v/>
      </c>
      <c r="O566" s="17">
        <f>IF($N566=1,COUNTIFS($B$2:$B566,$B566,$N$2:$N566,1),"")</f>
        <v/>
      </c>
      <c r="P566" s="17">
        <f>IF($N566=1,$B566&amp;"|"&amp;$O566,"")</f>
        <v/>
      </c>
      <c r="Q566" s="17">
        <f>IF($N566&lt;&gt;1,"",IF($O566=1,N(IFERROR(INDEX('Catálogo'!$F$2:$F$500,MATCH($B566,'Catálogo'!$A$2:$A$500,0)),0)),INDEX($J$1:$J$565,MATCH($B566&amp;"|"&amp;($O566-1),$P$1:$P$565,0))))</f>
        <v/>
      </c>
      <c r="R566" s="17">
        <f>IF($N566&lt;&gt;1,"",IF($O566=1,N(IFERROR(INDEX('Catálogo'!$E$2:$E$500,MATCH($B566,'Catálogo'!$A$2:$A$500,0)),0)),INDEX($K$1:$K$565,MATCH($B566&amp;"|"&amp;($O566-1),$P$1:$P$565,0))))</f>
        <v/>
      </c>
    </row>
    <row r="567" ht="18" customHeight="1">
      <c r="A567" s="18" t="n"/>
      <c r="B567" s="6" t="n"/>
      <c r="C567" s="19">
        <f>IF($B567="","",IFERROR(INDEX('Catálogo'!$B$2:$B$500,MATCH($B567,'Catálogo'!$A$2:$A$500,0)),"Clave no encontrada"))</f>
        <v/>
      </c>
      <c r="D567" s="6" t="n"/>
      <c r="E567" s="8" t="n"/>
      <c r="F567" s="7" t="n"/>
      <c r="G567" s="6" t="n"/>
      <c r="H567" s="10">
        <f>IF($N567&lt;&gt;1,"",IF(AND($I567&gt;0,ISNUMBER($F567)),$F567,$R567))</f>
        <v/>
      </c>
      <c r="I567" s="9">
        <f>IF($N567&lt;&gt;1,"",IF($D567="Salida",-ABS($E567),IF($D567="Entrada",ABS($E567),$E567)))</f>
        <v/>
      </c>
      <c r="J567" s="9">
        <f>IF($N567&lt;&gt;1,"",$Q567+$I567)</f>
        <v/>
      </c>
      <c r="K567" s="10">
        <f>IF($N567&lt;&gt;1,"",IF($I567&gt;0,IF($Q567&gt;0,($Q567*$R567+$I567*$H567)/($Q567+$I567),$H567),$R567))</f>
        <v/>
      </c>
      <c r="L567" s="10">
        <f>IF($N567&lt;&gt;1,"",ROUND($J567*$K567,2))</f>
        <v/>
      </c>
      <c r="N567" s="17">
        <f>IF(AND($B567&lt;&gt;"",ISNUMBER($E567),$D567&lt;&gt;""),1,0)</f>
        <v/>
      </c>
      <c r="O567" s="17">
        <f>IF($N567=1,COUNTIFS($B$2:$B567,$B567,$N$2:$N567,1),"")</f>
        <v/>
      </c>
      <c r="P567" s="17">
        <f>IF($N567=1,$B567&amp;"|"&amp;$O567,"")</f>
        <v/>
      </c>
      <c r="Q567" s="17">
        <f>IF($N567&lt;&gt;1,"",IF($O567=1,N(IFERROR(INDEX('Catálogo'!$F$2:$F$500,MATCH($B567,'Catálogo'!$A$2:$A$500,0)),0)),INDEX($J$1:$J$566,MATCH($B567&amp;"|"&amp;($O567-1),$P$1:$P$566,0))))</f>
        <v/>
      </c>
      <c r="R567" s="17">
        <f>IF($N567&lt;&gt;1,"",IF($O567=1,N(IFERROR(INDEX('Catálogo'!$E$2:$E$500,MATCH($B567,'Catálogo'!$A$2:$A$500,0)),0)),INDEX($K$1:$K$566,MATCH($B567&amp;"|"&amp;($O567-1),$P$1:$P$566,0))))</f>
        <v/>
      </c>
    </row>
    <row r="568" ht="18" customHeight="1">
      <c r="A568" s="18" t="n"/>
      <c r="B568" s="6" t="n"/>
      <c r="C568" s="19">
        <f>IF($B568="","",IFERROR(INDEX('Catálogo'!$B$2:$B$500,MATCH($B568,'Catálogo'!$A$2:$A$500,0)),"Clave no encontrada"))</f>
        <v/>
      </c>
      <c r="D568" s="6" t="n"/>
      <c r="E568" s="8" t="n"/>
      <c r="F568" s="7" t="n"/>
      <c r="G568" s="6" t="n"/>
      <c r="H568" s="10">
        <f>IF($N568&lt;&gt;1,"",IF(AND($I568&gt;0,ISNUMBER($F568)),$F568,$R568))</f>
        <v/>
      </c>
      <c r="I568" s="9">
        <f>IF($N568&lt;&gt;1,"",IF($D568="Salida",-ABS($E568),IF($D568="Entrada",ABS($E568),$E568)))</f>
        <v/>
      </c>
      <c r="J568" s="9">
        <f>IF($N568&lt;&gt;1,"",$Q568+$I568)</f>
        <v/>
      </c>
      <c r="K568" s="10">
        <f>IF($N568&lt;&gt;1,"",IF($I568&gt;0,IF($Q568&gt;0,($Q568*$R568+$I568*$H568)/($Q568+$I568),$H568),$R568))</f>
        <v/>
      </c>
      <c r="L568" s="10">
        <f>IF($N568&lt;&gt;1,"",ROUND($J568*$K568,2))</f>
        <v/>
      </c>
      <c r="N568" s="17">
        <f>IF(AND($B568&lt;&gt;"",ISNUMBER($E568),$D568&lt;&gt;""),1,0)</f>
        <v/>
      </c>
      <c r="O568" s="17">
        <f>IF($N568=1,COUNTIFS($B$2:$B568,$B568,$N$2:$N568,1),"")</f>
        <v/>
      </c>
      <c r="P568" s="17">
        <f>IF($N568=1,$B568&amp;"|"&amp;$O568,"")</f>
        <v/>
      </c>
      <c r="Q568" s="17">
        <f>IF($N568&lt;&gt;1,"",IF($O568=1,N(IFERROR(INDEX('Catálogo'!$F$2:$F$500,MATCH($B568,'Catálogo'!$A$2:$A$500,0)),0)),INDEX($J$1:$J$567,MATCH($B568&amp;"|"&amp;($O568-1),$P$1:$P$567,0))))</f>
        <v/>
      </c>
      <c r="R568" s="17">
        <f>IF($N568&lt;&gt;1,"",IF($O568=1,N(IFERROR(INDEX('Catálogo'!$E$2:$E$500,MATCH($B568,'Catálogo'!$A$2:$A$500,0)),0)),INDEX($K$1:$K$567,MATCH($B568&amp;"|"&amp;($O568-1),$P$1:$P$567,0))))</f>
        <v/>
      </c>
    </row>
    <row r="569" ht="18" customHeight="1">
      <c r="A569" s="18" t="n"/>
      <c r="B569" s="6" t="n"/>
      <c r="C569" s="19">
        <f>IF($B569="","",IFERROR(INDEX('Catálogo'!$B$2:$B$500,MATCH($B569,'Catálogo'!$A$2:$A$500,0)),"Clave no encontrada"))</f>
        <v/>
      </c>
      <c r="D569" s="6" t="n"/>
      <c r="E569" s="8" t="n"/>
      <c r="F569" s="7" t="n"/>
      <c r="G569" s="6" t="n"/>
      <c r="H569" s="10">
        <f>IF($N569&lt;&gt;1,"",IF(AND($I569&gt;0,ISNUMBER($F569)),$F569,$R569))</f>
        <v/>
      </c>
      <c r="I569" s="9">
        <f>IF($N569&lt;&gt;1,"",IF($D569="Salida",-ABS($E569),IF($D569="Entrada",ABS($E569),$E569)))</f>
        <v/>
      </c>
      <c r="J569" s="9">
        <f>IF($N569&lt;&gt;1,"",$Q569+$I569)</f>
        <v/>
      </c>
      <c r="K569" s="10">
        <f>IF($N569&lt;&gt;1,"",IF($I569&gt;0,IF($Q569&gt;0,($Q569*$R569+$I569*$H569)/($Q569+$I569),$H569),$R569))</f>
        <v/>
      </c>
      <c r="L569" s="10">
        <f>IF($N569&lt;&gt;1,"",ROUND($J569*$K569,2))</f>
        <v/>
      </c>
      <c r="N569" s="17">
        <f>IF(AND($B569&lt;&gt;"",ISNUMBER($E569),$D569&lt;&gt;""),1,0)</f>
        <v/>
      </c>
      <c r="O569" s="17">
        <f>IF($N569=1,COUNTIFS($B$2:$B569,$B569,$N$2:$N569,1),"")</f>
        <v/>
      </c>
      <c r="P569" s="17">
        <f>IF($N569=1,$B569&amp;"|"&amp;$O569,"")</f>
        <v/>
      </c>
      <c r="Q569" s="17">
        <f>IF($N569&lt;&gt;1,"",IF($O569=1,N(IFERROR(INDEX('Catálogo'!$F$2:$F$500,MATCH($B569,'Catálogo'!$A$2:$A$500,0)),0)),INDEX($J$1:$J$568,MATCH($B569&amp;"|"&amp;($O569-1),$P$1:$P$568,0))))</f>
        <v/>
      </c>
      <c r="R569" s="17">
        <f>IF($N569&lt;&gt;1,"",IF($O569=1,N(IFERROR(INDEX('Catálogo'!$E$2:$E$500,MATCH($B569,'Catálogo'!$A$2:$A$500,0)),0)),INDEX($K$1:$K$568,MATCH($B569&amp;"|"&amp;($O569-1),$P$1:$P$568,0))))</f>
        <v/>
      </c>
    </row>
    <row r="570" ht="18" customHeight="1">
      <c r="A570" s="18" t="n"/>
      <c r="B570" s="6" t="n"/>
      <c r="C570" s="19">
        <f>IF($B570="","",IFERROR(INDEX('Catálogo'!$B$2:$B$500,MATCH($B570,'Catálogo'!$A$2:$A$500,0)),"Clave no encontrada"))</f>
        <v/>
      </c>
      <c r="D570" s="6" t="n"/>
      <c r="E570" s="8" t="n"/>
      <c r="F570" s="7" t="n"/>
      <c r="G570" s="6" t="n"/>
      <c r="H570" s="10">
        <f>IF($N570&lt;&gt;1,"",IF(AND($I570&gt;0,ISNUMBER($F570)),$F570,$R570))</f>
        <v/>
      </c>
      <c r="I570" s="9">
        <f>IF($N570&lt;&gt;1,"",IF($D570="Salida",-ABS($E570),IF($D570="Entrada",ABS($E570),$E570)))</f>
        <v/>
      </c>
      <c r="J570" s="9">
        <f>IF($N570&lt;&gt;1,"",$Q570+$I570)</f>
        <v/>
      </c>
      <c r="K570" s="10">
        <f>IF($N570&lt;&gt;1,"",IF($I570&gt;0,IF($Q570&gt;0,($Q570*$R570+$I570*$H570)/($Q570+$I570),$H570),$R570))</f>
        <v/>
      </c>
      <c r="L570" s="10">
        <f>IF($N570&lt;&gt;1,"",ROUND($J570*$K570,2))</f>
        <v/>
      </c>
      <c r="N570" s="17">
        <f>IF(AND($B570&lt;&gt;"",ISNUMBER($E570),$D570&lt;&gt;""),1,0)</f>
        <v/>
      </c>
      <c r="O570" s="17">
        <f>IF($N570=1,COUNTIFS($B$2:$B570,$B570,$N$2:$N570,1),"")</f>
        <v/>
      </c>
      <c r="P570" s="17">
        <f>IF($N570=1,$B570&amp;"|"&amp;$O570,"")</f>
        <v/>
      </c>
      <c r="Q570" s="17">
        <f>IF($N570&lt;&gt;1,"",IF($O570=1,N(IFERROR(INDEX('Catálogo'!$F$2:$F$500,MATCH($B570,'Catálogo'!$A$2:$A$500,0)),0)),INDEX($J$1:$J$569,MATCH($B570&amp;"|"&amp;($O570-1),$P$1:$P$569,0))))</f>
        <v/>
      </c>
      <c r="R570" s="17">
        <f>IF($N570&lt;&gt;1,"",IF($O570=1,N(IFERROR(INDEX('Catálogo'!$E$2:$E$500,MATCH($B570,'Catálogo'!$A$2:$A$500,0)),0)),INDEX($K$1:$K$569,MATCH($B570&amp;"|"&amp;($O570-1),$P$1:$P$569,0))))</f>
        <v/>
      </c>
    </row>
    <row r="571" ht="18" customHeight="1">
      <c r="A571" s="18" t="n"/>
      <c r="B571" s="6" t="n"/>
      <c r="C571" s="19">
        <f>IF($B571="","",IFERROR(INDEX('Catálogo'!$B$2:$B$500,MATCH($B571,'Catálogo'!$A$2:$A$500,0)),"Clave no encontrada"))</f>
        <v/>
      </c>
      <c r="D571" s="6" t="n"/>
      <c r="E571" s="8" t="n"/>
      <c r="F571" s="7" t="n"/>
      <c r="G571" s="6" t="n"/>
      <c r="H571" s="10">
        <f>IF($N571&lt;&gt;1,"",IF(AND($I571&gt;0,ISNUMBER($F571)),$F571,$R571))</f>
        <v/>
      </c>
      <c r="I571" s="9">
        <f>IF($N571&lt;&gt;1,"",IF($D571="Salida",-ABS($E571),IF($D571="Entrada",ABS($E571),$E571)))</f>
        <v/>
      </c>
      <c r="J571" s="9">
        <f>IF($N571&lt;&gt;1,"",$Q571+$I571)</f>
        <v/>
      </c>
      <c r="K571" s="10">
        <f>IF($N571&lt;&gt;1,"",IF($I571&gt;0,IF($Q571&gt;0,($Q571*$R571+$I571*$H571)/($Q571+$I571),$H571),$R571))</f>
        <v/>
      </c>
      <c r="L571" s="10">
        <f>IF($N571&lt;&gt;1,"",ROUND($J571*$K571,2))</f>
        <v/>
      </c>
      <c r="N571" s="17">
        <f>IF(AND($B571&lt;&gt;"",ISNUMBER($E571),$D571&lt;&gt;""),1,0)</f>
        <v/>
      </c>
      <c r="O571" s="17">
        <f>IF($N571=1,COUNTIFS($B$2:$B571,$B571,$N$2:$N571,1),"")</f>
        <v/>
      </c>
      <c r="P571" s="17">
        <f>IF($N571=1,$B571&amp;"|"&amp;$O571,"")</f>
        <v/>
      </c>
      <c r="Q571" s="17">
        <f>IF($N571&lt;&gt;1,"",IF($O571=1,N(IFERROR(INDEX('Catálogo'!$F$2:$F$500,MATCH($B571,'Catálogo'!$A$2:$A$500,0)),0)),INDEX($J$1:$J$570,MATCH($B571&amp;"|"&amp;($O571-1),$P$1:$P$570,0))))</f>
        <v/>
      </c>
      <c r="R571" s="17">
        <f>IF($N571&lt;&gt;1,"",IF($O571=1,N(IFERROR(INDEX('Catálogo'!$E$2:$E$500,MATCH($B571,'Catálogo'!$A$2:$A$500,0)),0)),INDEX($K$1:$K$570,MATCH($B571&amp;"|"&amp;($O571-1),$P$1:$P$570,0))))</f>
        <v/>
      </c>
    </row>
    <row r="572" ht="18" customHeight="1">
      <c r="A572" s="18" t="n"/>
      <c r="B572" s="6" t="n"/>
      <c r="C572" s="19">
        <f>IF($B572="","",IFERROR(INDEX('Catálogo'!$B$2:$B$500,MATCH($B572,'Catálogo'!$A$2:$A$500,0)),"Clave no encontrada"))</f>
        <v/>
      </c>
      <c r="D572" s="6" t="n"/>
      <c r="E572" s="8" t="n"/>
      <c r="F572" s="7" t="n"/>
      <c r="G572" s="6" t="n"/>
      <c r="H572" s="10">
        <f>IF($N572&lt;&gt;1,"",IF(AND($I572&gt;0,ISNUMBER($F572)),$F572,$R572))</f>
        <v/>
      </c>
      <c r="I572" s="9">
        <f>IF($N572&lt;&gt;1,"",IF($D572="Salida",-ABS($E572),IF($D572="Entrada",ABS($E572),$E572)))</f>
        <v/>
      </c>
      <c r="J572" s="9">
        <f>IF($N572&lt;&gt;1,"",$Q572+$I572)</f>
        <v/>
      </c>
      <c r="K572" s="10">
        <f>IF($N572&lt;&gt;1,"",IF($I572&gt;0,IF($Q572&gt;0,($Q572*$R572+$I572*$H572)/($Q572+$I572),$H572),$R572))</f>
        <v/>
      </c>
      <c r="L572" s="10">
        <f>IF($N572&lt;&gt;1,"",ROUND($J572*$K572,2))</f>
        <v/>
      </c>
      <c r="N572" s="17">
        <f>IF(AND($B572&lt;&gt;"",ISNUMBER($E572),$D572&lt;&gt;""),1,0)</f>
        <v/>
      </c>
      <c r="O572" s="17">
        <f>IF($N572=1,COUNTIFS($B$2:$B572,$B572,$N$2:$N572,1),"")</f>
        <v/>
      </c>
      <c r="P572" s="17">
        <f>IF($N572=1,$B572&amp;"|"&amp;$O572,"")</f>
        <v/>
      </c>
      <c r="Q572" s="17">
        <f>IF($N572&lt;&gt;1,"",IF($O572=1,N(IFERROR(INDEX('Catálogo'!$F$2:$F$500,MATCH($B572,'Catálogo'!$A$2:$A$500,0)),0)),INDEX($J$1:$J$571,MATCH($B572&amp;"|"&amp;($O572-1),$P$1:$P$571,0))))</f>
        <v/>
      </c>
      <c r="R572" s="17">
        <f>IF($N572&lt;&gt;1,"",IF($O572=1,N(IFERROR(INDEX('Catálogo'!$E$2:$E$500,MATCH($B572,'Catálogo'!$A$2:$A$500,0)),0)),INDEX($K$1:$K$571,MATCH($B572&amp;"|"&amp;($O572-1),$P$1:$P$571,0))))</f>
        <v/>
      </c>
    </row>
    <row r="573" ht="18" customHeight="1">
      <c r="A573" s="18" t="n"/>
      <c r="B573" s="6" t="n"/>
      <c r="C573" s="19">
        <f>IF($B573="","",IFERROR(INDEX('Catálogo'!$B$2:$B$500,MATCH($B573,'Catálogo'!$A$2:$A$500,0)),"Clave no encontrada"))</f>
        <v/>
      </c>
      <c r="D573" s="6" t="n"/>
      <c r="E573" s="8" t="n"/>
      <c r="F573" s="7" t="n"/>
      <c r="G573" s="6" t="n"/>
      <c r="H573" s="10">
        <f>IF($N573&lt;&gt;1,"",IF(AND($I573&gt;0,ISNUMBER($F573)),$F573,$R573))</f>
        <v/>
      </c>
      <c r="I573" s="9">
        <f>IF($N573&lt;&gt;1,"",IF($D573="Salida",-ABS($E573),IF($D573="Entrada",ABS($E573),$E573)))</f>
        <v/>
      </c>
      <c r="J573" s="9">
        <f>IF($N573&lt;&gt;1,"",$Q573+$I573)</f>
        <v/>
      </c>
      <c r="K573" s="10">
        <f>IF($N573&lt;&gt;1,"",IF($I573&gt;0,IF($Q573&gt;0,($Q573*$R573+$I573*$H573)/($Q573+$I573),$H573),$R573))</f>
        <v/>
      </c>
      <c r="L573" s="10">
        <f>IF($N573&lt;&gt;1,"",ROUND($J573*$K573,2))</f>
        <v/>
      </c>
      <c r="N573" s="17">
        <f>IF(AND($B573&lt;&gt;"",ISNUMBER($E573),$D573&lt;&gt;""),1,0)</f>
        <v/>
      </c>
      <c r="O573" s="17">
        <f>IF($N573=1,COUNTIFS($B$2:$B573,$B573,$N$2:$N573,1),"")</f>
        <v/>
      </c>
      <c r="P573" s="17">
        <f>IF($N573=1,$B573&amp;"|"&amp;$O573,"")</f>
        <v/>
      </c>
      <c r="Q573" s="17">
        <f>IF($N573&lt;&gt;1,"",IF($O573=1,N(IFERROR(INDEX('Catálogo'!$F$2:$F$500,MATCH($B573,'Catálogo'!$A$2:$A$500,0)),0)),INDEX($J$1:$J$572,MATCH($B573&amp;"|"&amp;($O573-1),$P$1:$P$572,0))))</f>
        <v/>
      </c>
      <c r="R573" s="17">
        <f>IF($N573&lt;&gt;1,"",IF($O573=1,N(IFERROR(INDEX('Catálogo'!$E$2:$E$500,MATCH($B573,'Catálogo'!$A$2:$A$500,0)),0)),INDEX($K$1:$K$572,MATCH($B573&amp;"|"&amp;($O573-1),$P$1:$P$572,0))))</f>
        <v/>
      </c>
    </row>
    <row r="574" ht="18" customHeight="1">
      <c r="A574" s="18" t="n"/>
      <c r="B574" s="6" t="n"/>
      <c r="C574" s="19">
        <f>IF($B574="","",IFERROR(INDEX('Catálogo'!$B$2:$B$500,MATCH($B574,'Catálogo'!$A$2:$A$500,0)),"Clave no encontrada"))</f>
        <v/>
      </c>
      <c r="D574" s="6" t="n"/>
      <c r="E574" s="8" t="n"/>
      <c r="F574" s="7" t="n"/>
      <c r="G574" s="6" t="n"/>
      <c r="H574" s="10">
        <f>IF($N574&lt;&gt;1,"",IF(AND($I574&gt;0,ISNUMBER($F574)),$F574,$R574))</f>
        <v/>
      </c>
      <c r="I574" s="9">
        <f>IF($N574&lt;&gt;1,"",IF($D574="Salida",-ABS($E574),IF($D574="Entrada",ABS($E574),$E574)))</f>
        <v/>
      </c>
      <c r="J574" s="9">
        <f>IF($N574&lt;&gt;1,"",$Q574+$I574)</f>
        <v/>
      </c>
      <c r="K574" s="10">
        <f>IF($N574&lt;&gt;1,"",IF($I574&gt;0,IF($Q574&gt;0,($Q574*$R574+$I574*$H574)/($Q574+$I574),$H574),$R574))</f>
        <v/>
      </c>
      <c r="L574" s="10">
        <f>IF($N574&lt;&gt;1,"",ROUND($J574*$K574,2))</f>
        <v/>
      </c>
      <c r="N574" s="17">
        <f>IF(AND($B574&lt;&gt;"",ISNUMBER($E574),$D574&lt;&gt;""),1,0)</f>
        <v/>
      </c>
      <c r="O574" s="17">
        <f>IF($N574=1,COUNTIFS($B$2:$B574,$B574,$N$2:$N574,1),"")</f>
        <v/>
      </c>
      <c r="P574" s="17">
        <f>IF($N574=1,$B574&amp;"|"&amp;$O574,"")</f>
        <v/>
      </c>
      <c r="Q574" s="17">
        <f>IF($N574&lt;&gt;1,"",IF($O574=1,N(IFERROR(INDEX('Catálogo'!$F$2:$F$500,MATCH($B574,'Catálogo'!$A$2:$A$500,0)),0)),INDEX($J$1:$J$573,MATCH($B574&amp;"|"&amp;($O574-1),$P$1:$P$573,0))))</f>
        <v/>
      </c>
      <c r="R574" s="17">
        <f>IF($N574&lt;&gt;1,"",IF($O574=1,N(IFERROR(INDEX('Catálogo'!$E$2:$E$500,MATCH($B574,'Catálogo'!$A$2:$A$500,0)),0)),INDEX($K$1:$K$573,MATCH($B574&amp;"|"&amp;($O574-1),$P$1:$P$573,0))))</f>
        <v/>
      </c>
    </row>
    <row r="575" ht="18" customHeight="1">
      <c r="A575" s="18" t="n"/>
      <c r="B575" s="6" t="n"/>
      <c r="C575" s="19">
        <f>IF($B575="","",IFERROR(INDEX('Catálogo'!$B$2:$B$500,MATCH($B575,'Catálogo'!$A$2:$A$500,0)),"Clave no encontrada"))</f>
        <v/>
      </c>
      <c r="D575" s="6" t="n"/>
      <c r="E575" s="8" t="n"/>
      <c r="F575" s="7" t="n"/>
      <c r="G575" s="6" t="n"/>
      <c r="H575" s="10">
        <f>IF($N575&lt;&gt;1,"",IF(AND($I575&gt;0,ISNUMBER($F575)),$F575,$R575))</f>
        <v/>
      </c>
      <c r="I575" s="9">
        <f>IF($N575&lt;&gt;1,"",IF($D575="Salida",-ABS($E575),IF($D575="Entrada",ABS($E575),$E575)))</f>
        <v/>
      </c>
      <c r="J575" s="9">
        <f>IF($N575&lt;&gt;1,"",$Q575+$I575)</f>
        <v/>
      </c>
      <c r="K575" s="10">
        <f>IF($N575&lt;&gt;1,"",IF($I575&gt;0,IF($Q575&gt;0,($Q575*$R575+$I575*$H575)/($Q575+$I575),$H575),$R575))</f>
        <v/>
      </c>
      <c r="L575" s="10">
        <f>IF($N575&lt;&gt;1,"",ROUND($J575*$K575,2))</f>
        <v/>
      </c>
      <c r="N575" s="17">
        <f>IF(AND($B575&lt;&gt;"",ISNUMBER($E575),$D575&lt;&gt;""),1,0)</f>
        <v/>
      </c>
      <c r="O575" s="17">
        <f>IF($N575=1,COUNTIFS($B$2:$B575,$B575,$N$2:$N575,1),"")</f>
        <v/>
      </c>
      <c r="P575" s="17">
        <f>IF($N575=1,$B575&amp;"|"&amp;$O575,"")</f>
        <v/>
      </c>
      <c r="Q575" s="17">
        <f>IF($N575&lt;&gt;1,"",IF($O575=1,N(IFERROR(INDEX('Catálogo'!$F$2:$F$500,MATCH($B575,'Catálogo'!$A$2:$A$500,0)),0)),INDEX($J$1:$J$574,MATCH($B575&amp;"|"&amp;($O575-1),$P$1:$P$574,0))))</f>
        <v/>
      </c>
      <c r="R575" s="17">
        <f>IF($N575&lt;&gt;1,"",IF($O575=1,N(IFERROR(INDEX('Catálogo'!$E$2:$E$500,MATCH($B575,'Catálogo'!$A$2:$A$500,0)),0)),INDEX($K$1:$K$574,MATCH($B575&amp;"|"&amp;($O575-1),$P$1:$P$574,0))))</f>
        <v/>
      </c>
    </row>
    <row r="576" ht="18" customHeight="1">
      <c r="A576" s="18" t="n"/>
      <c r="B576" s="6" t="n"/>
      <c r="C576" s="19">
        <f>IF($B576="","",IFERROR(INDEX('Catálogo'!$B$2:$B$500,MATCH($B576,'Catálogo'!$A$2:$A$500,0)),"Clave no encontrada"))</f>
        <v/>
      </c>
      <c r="D576" s="6" t="n"/>
      <c r="E576" s="8" t="n"/>
      <c r="F576" s="7" t="n"/>
      <c r="G576" s="6" t="n"/>
      <c r="H576" s="10">
        <f>IF($N576&lt;&gt;1,"",IF(AND($I576&gt;0,ISNUMBER($F576)),$F576,$R576))</f>
        <v/>
      </c>
      <c r="I576" s="9">
        <f>IF($N576&lt;&gt;1,"",IF($D576="Salida",-ABS($E576),IF($D576="Entrada",ABS($E576),$E576)))</f>
        <v/>
      </c>
      <c r="J576" s="9">
        <f>IF($N576&lt;&gt;1,"",$Q576+$I576)</f>
        <v/>
      </c>
      <c r="K576" s="10">
        <f>IF($N576&lt;&gt;1,"",IF($I576&gt;0,IF($Q576&gt;0,($Q576*$R576+$I576*$H576)/($Q576+$I576),$H576),$R576))</f>
        <v/>
      </c>
      <c r="L576" s="10">
        <f>IF($N576&lt;&gt;1,"",ROUND($J576*$K576,2))</f>
        <v/>
      </c>
      <c r="N576" s="17">
        <f>IF(AND($B576&lt;&gt;"",ISNUMBER($E576),$D576&lt;&gt;""),1,0)</f>
        <v/>
      </c>
      <c r="O576" s="17">
        <f>IF($N576=1,COUNTIFS($B$2:$B576,$B576,$N$2:$N576,1),"")</f>
        <v/>
      </c>
      <c r="P576" s="17">
        <f>IF($N576=1,$B576&amp;"|"&amp;$O576,"")</f>
        <v/>
      </c>
      <c r="Q576" s="17">
        <f>IF($N576&lt;&gt;1,"",IF($O576=1,N(IFERROR(INDEX('Catálogo'!$F$2:$F$500,MATCH($B576,'Catálogo'!$A$2:$A$500,0)),0)),INDEX($J$1:$J$575,MATCH($B576&amp;"|"&amp;($O576-1),$P$1:$P$575,0))))</f>
        <v/>
      </c>
      <c r="R576" s="17">
        <f>IF($N576&lt;&gt;1,"",IF($O576=1,N(IFERROR(INDEX('Catálogo'!$E$2:$E$500,MATCH($B576,'Catálogo'!$A$2:$A$500,0)),0)),INDEX($K$1:$K$575,MATCH($B576&amp;"|"&amp;($O576-1),$P$1:$P$575,0))))</f>
        <v/>
      </c>
    </row>
    <row r="577" ht="18" customHeight="1">
      <c r="A577" s="18" t="n"/>
      <c r="B577" s="6" t="n"/>
      <c r="C577" s="19">
        <f>IF($B577="","",IFERROR(INDEX('Catálogo'!$B$2:$B$500,MATCH($B577,'Catálogo'!$A$2:$A$500,0)),"Clave no encontrada"))</f>
        <v/>
      </c>
      <c r="D577" s="6" t="n"/>
      <c r="E577" s="8" t="n"/>
      <c r="F577" s="7" t="n"/>
      <c r="G577" s="6" t="n"/>
      <c r="H577" s="10">
        <f>IF($N577&lt;&gt;1,"",IF(AND($I577&gt;0,ISNUMBER($F577)),$F577,$R577))</f>
        <v/>
      </c>
      <c r="I577" s="9">
        <f>IF($N577&lt;&gt;1,"",IF($D577="Salida",-ABS($E577),IF($D577="Entrada",ABS($E577),$E577)))</f>
        <v/>
      </c>
      <c r="J577" s="9">
        <f>IF($N577&lt;&gt;1,"",$Q577+$I577)</f>
        <v/>
      </c>
      <c r="K577" s="10">
        <f>IF($N577&lt;&gt;1,"",IF($I577&gt;0,IF($Q577&gt;0,($Q577*$R577+$I577*$H577)/($Q577+$I577),$H577),$R577))</f>
        <v/>
      </c>
      <c r="L577" s="10">
        <f>IF($N577&lt;&gt;1,"",ROUND($J577*$K577,2))</f>
        <v/>
      </c>
      <c r="N577" s="17">
        <f>IF(AND($B577&lt;&gt;"",ISNUMBER($E577),$D577&lt;&gt;""),1,0)</f>
        <v/>
      </c>
      <c r="O577" s="17">
        <f>IF($N577=1,COUNTIFS($B$2:$B577,$B577,$N$2:$N577,1),"")</f>
        <v/>
      </c>
      <c r="P577" s="17">
        <f>IF($N577=1,$B577&amp;"|"&amp;$O577,"")</f>
        <v/>
      </c>
      <c r="Q577" s="17">
        <f>IF($N577&lt;&gt;1,"",IF($O577=1,N(IFERROR(INDEX('Catálogo'!$F$2:$F$500,MATCH($B577,'Catálogo'!$A$2:$A$500,0)),0)),INDEX($J$1:$J$576,MATCH($B577&amp;"|"&amp;($O577-1),$P$1:$P$576,0))))</f>
        <v/>
      </c>
      <c r="R577" s="17">
        <f>IF($N577&lt;&gt;1,"",IF($O577=1,N(IFERROR(INDEX('Catálogo'!$E$2:$E$500,MATCH($B577,'Catálogo'!$A$2:$A$500,0)),0)),INDEX($K$1:$K$576,MATCH($B577&amp;"|"&amp;($O577-1),$P$1:$P$576,0))))</f>
        <v/>
      </c>
    </row>
    <row r="578" ht="18" customHeight="1">
      <c r="A578" s="18" t="n"/>
      <c r="B578" s="6" t="n"/>
      <c r="C578" s="19">
        <f>IF($B578="","",IFERROR(INDEX('Catálogo'!$B$2:$B$500,MATCH($B578,'Catálogo'!$A$2:$A$500,0)),"Clave no encontrada"))</f>
        <v/>
      </c>
      <c r="D578" s="6" t="n"/>
      <c r="E578" s="8" t="n"/>
      <c r="F578" s="7" t="n"/>
      <c r="G578" s="6" t="n"/>
      <c r="H578" s="10">
        <f>IF($N578&lt;&gt;1,"",IF(AND($I578&gt;0,ISNUMBER($F578)),$F578,$R578))</f>
        <v/>
      </c>
      <c r="I578" s="9">
        <f>IF($N578&lt;&gt;1,"",IF($D578="Salida",-ABS($E578),IF($D578="Entrada",ABS($E578),$E578)))</f>
        <v/>
      </c>
      <c r="J578" s="9">
        <f>IF($N578&lt;&gt;1,"",$Q578+$I578)</f>
        <v/>
      </c>
      <c r="K578" s="10">
        <f>IF($N578&lt;&gt;1,"",IF($I578&gt;0,IF($Q578&gt;0,($Q578*$R578+$I578*$H578)/($Q578+$I578),$H578),$R578))</f>
        <v/>
      </c>
      <c r="L578" s="10">
        <f>IF($N578&lt;&gt;1,"",ROUND($J578*$K578,2))</f>
        <v/>
      </c>
      <c r="N578" s="17">
        <f>IF(AND($B578&lt;&gt;"",ISNUMBER($E578),$D578&lt;&gt;""),1,0)</f>
        <v/>
      </c>
      <c r="O578" s="17">
        <f>IF($N578=1,COUNTIFS($B$2:$B578,$B578,$N$2:$N578,1),"")</f>
        <v/>
      </c>
      <c r="P578" s="17">
        <f>IF($N578=1,$B578&amp;"|"&amp;$O578,"")</f>
        <v/>
      </c>
      <c r="Q578" s="17">
        <f>IF($N578&lt;&gt;1,"",IF($O578=1,N(IFERROR(INDEX('Catálogo'!$F$2:$F$500,MATCH($B578,'Catálogo'!$A$2:$A$500,0)),0)),INDEX($J$1:$J$577,MATCH($B578&amp;"|"&amp;($O578-1),$P$1:$P$577,0))))</f>
        <v/>
      </c>
      <c r="R578" s="17">
        <f>IF($N578&lt;&gt;1,"",IF($O578=1,N(IFERROR(INDEX('Catálogo'!$E$2:$E$500,MATCH($B578,'Catálogo'!$A$2:$A$500,0)),0)),INDEX($K$1:$K$577,MATCH($B578&amp;"|"&amp;($O578-1),$P$1:$P$577,0))))</f>
        <v/>
      </c>
    </row>
    <row r="579" ht="18" customHeight="1">
      <c r="A579" s="18" t="n"/>
      <c r="B579" s="6" t="n"/>
      <c r="C579" s="19">
        <f>IF($B579="","",IFERROR(INDEX('Catálogo'!$B$2:$B$500,MATCH($B579,'Catálogo'!$A$2:$A$500,0)),"Clave no encontrada"))</f>
        <v/>
      </c>
      <c r="D579" s="6" t="n"/>
      <c r="E579" s="8" t="n"/>
      <c r="F579" s="7" t="n"/>
      <c r="G579" s="6" t="n"/>
      <c r="H579" s="10">
        <f>IF($N579&lt;&gt;1,"",IF(AND($I579&gt;0,ISNUMBER($F579)),$F579,$R579))</f>
        <v/>
      </c>
      <c r="I579" s="9">
        <f>IF($N579&lt;&gt;1,"",IF($D579="Salida",-ABS($E579),IF($D579="Entrada",ABS($E579),$E579)))</f>
        <v/>
      </c>
      <c r="J579" s="9">
        <f>IF($N579&lt;&gt;1,"",$Q579+$I579)</f>
        <v/>
      </c>
      <c r="K579" s="10">
        <f>IF($N579&lt;&gt;1,"",IF($I579&gt;0,IF($Q579&gt;0,($Q579*$R579+$I579*$H579)/($Q579+$I579),$H579),$R579))</f>
        <v/>
      </c>
      <c r="L579" s="10">
        <f>IF($N579&lt;&gt;1,"",ROUND($J579*$K579,2))</f>
        <v/>
      </c>
      <c r="N579" s="17">
        <f>IF(AND($B579&lt;&gt;"",ISNUMBER($E579),$D579&lt;&gt;""),1,0)</f>
        <v/>
      </c>
      <c r="O579" s="17">
        <f>IF($N579=1,COUNTIFS($B$2:$B579,$B579,$N$2:$N579,1),"")</f>
        <v/>
      </c>
      <c r="P579" s="17">
        <f>IF($N579=1,$B579&amp;"|"&amp;$O579,"")</f>
        <v/>
      </c>
      <c r="Q579" s="17">
        <f>IF($N579&lt;&gt;1,"",IF($O579=1,N(IFERROR(INDEX('Catálogo'!$F$2:$F$500,MATCH($B579,'Catálogo'!$A$2:$A$500,0)),0)),INDEX($J$1:$J$578,MATCH($B579&amp;"|"&amp;($O579-1),$P$1:$P$578,0))))</f>
        <v/>
      </c>
      <c r="R579" s="17">
        <f>IF($N579&lt;&gt;1,"",IF($O579=1,N(IFERROR(INDEX('Catálogo'!$E$2:$E$500,MATCH($B579,'Catálogo'!$A$2:$A$500,0)),0)),INDEX($K$1:$K$578,MATCH($B579&amp;"|"&amp;($O579-1),$P$1:$P$578,0))))</f>
        <v/>
      </c>
    </row>
    <row r="580" ht="18" customHeight="1">
      <c r="A580" s="18" t="n"/>
      <c r="B580" s="6" t="n"/>
      <c r="C580" s="19">
        <f>IF($B580="","",IFERROR(INDEX('Catálogo'!$B$2:$B$500,MATCH($B580,'Catálogo'!$A$2:$A$500,0)),"Clave no encontrada"))</f>
        <v/>
      </c>
      <c r="D580" s="6" t="n"/>
      <c r="E580" s="8" t="n"/>
      <c r="F580" s="7" t="n"/>
      <c r="G580" s="6" t="n"/>
      <c r="H580" s="10">
        <f>IF($N580&lt;&gt;1,"",IF(AND($I580&gt;0,ISNUMBER($F580)),$F580,$R580))</f>
        <v/>
      </c>
      <c r="I580" s="9">
        <f>IF($N580&lt;&gt;1,"",IF($D580="Salida",-ABS($E580),IF($D580="Entrada",ABS($E580),$E580)))</f>
        <v/>
      </c>
      <c r="J580" s="9">
        <f>IF($N580&lt;&gt;1,"",$Q580+$I580)</f>
        <v/>
      </c>
      <c r="K580" s="10">
        <f>IF($N580&lt;&gt;1,"",IF($I580&gt;0,IF($Q580&gt;0,($Q580*$R580+$I580*$H580)/($Q580+$I580),$H580),$R580))</f>
        <v/>
      </c>
      <c r="L580" s="10">
        <f>IF($N580&lt;&gt;1,"",ROUND($J580*$K580,2))</f>
        <v/>
      </c>
      <c r="N580" s="17">
        <f>IF(AND($B580&lt;&gt;"",ISNUMBER($E580),$D580&lt;&gt;""),1,0)</f>
        <v/>
      </c>
      <c r="O580" s="17">
        <f>IF($N580=1,COUNTIFS($B$2:$B580,$B580,$N$2:$N580,1),"")</f>
        <v/>
      </c>
      <c r="P580" s="17">
        <f>IF($N580=1,$B580&amp;"|"&amp;$O580,"")</f>
        <v/>
      </c>
      <c r="Q580" s="17">
        <f>IF($N580&lt;&gt;1,"",IF($O580=1,N(IFERROR(INDEX('Catálogo'!$F$2:$F$500,MATCH($B580,'Catálogo'!$A$2:$A$500,0)),0)),INDEX($J$1:$J$579,MATCH($B580&amp;"|"&amp;($O580-1),$P$1:$P$579,0))))</f>
        <v/>
      </c>
      <c r="R580" s="17">
        <f>IF($N580&lt;&gt;1,"",IF($O580=1,N(IFERROR(INDEX('Catálogo'!$E$2:$E$500,MATCH($B580,'Catálogo'!$A$2:$A$500,0)),0)),INDEX($K$1:$K$579,MATCH($B580&amp;"|"&amp;($O580-1),$P$1:$P$579,0))))</f>
        <v/>
      </c>
    </row>
    <row r="581" ht="18" customHeight="1">
      <c r="A581" s="18" t="n"/>
      <c r="B581" s="6" t="n"/>
      <c r="C581" s="19">
        <f>IF($B581="","",IFERROR(INDEX('Catálogo'!$B$2:$B$500,MATCH($B581,'Catálogo'!$A$2:$A$500,0)),"Clave no encontrada"))</f>
        <v/>
      </c>
      <c r="D581" s="6" t="n"/>
      <c r="E581" s="8" t="n"/>
      <c r="F581" s="7" t="n"/>
      <c r="G581" s="6" t="n"/>
      <c r="H581" s="10">
        <f>IF($N581&lt;&gt;1,"",IF(AND($I581&gt;0,ISNUMBER($F581)),$F581,$R581))</f>
        <v/>
      </c>
      <c r="I581" s="9">
        <f>IF($N581&lt;&gt;1,"",IF($D581="Salida",-ABS($E581),IF($D581="Entrada",ABS($E581),$E581)))</f>
        <v/>
      </c>
      <c r="J581" s="9">
        <f>IF($N581&lt;&gt;1,"",$Q581+$I581)</f>
        <v/>
      </c>
      <c r="K581" s="10">
        <f>IF($N581&lt;&gt;1,"",IF($I581&gt;0,IF($Q581&gt;0,($Q581*$R581+$I581*$H581)/($Q581+$I581),$H581),$R581))</f>
        <v/>
      </c>
      <c r="L581" s="10">
        <f>IF($N581&lt;&gt;1,"",ROUND($J581*$K581,2))</f>
        <v/>
      </c>
      <c r="N581" s="17">
        <f>IF(AND($B581&lt;&gt;"",ISNUMBER($E581),$D581&lt;&gt;""),1,0)</f>
        <v/>
      </c>
      <c r="O581" s="17">
        <f>IF($N581=1,COUNTIFS($B$2:$B581,$B581,$N$2:$N581,1),"")</f>
        <v/>
      </c>
      <c r="P581" s="17">
        <f>IF($N581=1,$B581&amp;"|"&amp;$O581,"")</f>
        <v/>
      </c>
      <c r="Q581" s="17">
        <f>IF($N581&lt;&gt;1,"",IF($O581=1,N(IFERROR(INDEX('Catálogo'!$F$2:$F$500,MATCH($B581,'Catálogo'!$A$2:$A$500,0)),0)),INDEX($J$1:$J$580,MATCH($B581&amp;"|"&amp;($O581-1),$P$1:$P$580,0))))</f>
        <v/>
      </c>
      <c r="R581" s="17">
        <f>IF($N581&lt;&gt;1,"",IF($O581=1,N(IFERROR(INDEX('Catálogo'!$E$2:$E$500,MATCH($B581,'Catálogo'!$A$2:$A$500,0)),0)),INDEX($K$1:$K$580,MATCH($B581&amp;"|"&amp;($O581-1),$P$1:$P$580,0))))</f>
        <v/>
      </c>
    </row>
    <row r="582" ht="18" customHeight="1">
      <c r="A582" s="18" t="n"/>
      <c r="B582" s="6" t="n"/>
      <c r="C582" s="19">
        <f>IF($B582="","",IFERROR(INDEX('Catálogo'!$B$2:$B$500,MATCH($B582,'Catálogo'!$A$2:$A$500,0)),"Clave no encontrada"))</f>
        <v/>
      </c>
      <c r="D582" s="6" t="n"/>
      <c r="E582" s="8" t="n"/>
      <c r="F582" s="7" t="n"/>
      <c r="G582" s="6" t="n"/>
      <c r="H582" s="10">
        <f>IF($N582&lt;&gt;1,"",IF(AND($I582&gt;0,ISNUMBER($F582)),$F582,$R582))</f>
        <v/>
      </c>
      <c r="I582" s="9">
        <f>IF($N582&lt;&gt;1,"",IF($D582="Salida",-ABS($E582),IF($D582="Entrada",ABS($E582),$E582)))</f>
        <v/>
      </c>
      <c r="J582" s="9">
        <f>IF($N582&lt;&gt;1,"",$Q582+$I582)</f>
        <v/>
      </c>
      <c r="K582" s="10">
        <f>IF($N582&lt;&gt;1,"",IF($I582&gt;0,IF($Q582&gt;0,($Q582*$R582+$I582*$H582)/($Q582+$I582),$H582),$R582))</f>
        <v/>
      </c>
      <c r="L582" s="10">
        <f>IF($N582&lt;&gt;1,"",ROUND($J582*$K582,2))</f>
        <v/>
      </c>
      <c r="N582" s="17">
        <f>IF(AND($B582&lt;&gt;"",ISNUMBER($E582),$D582&lt;&gt;""),1,0)</f>
        <v/>
      </c>
      <c r="O582" s="17">
        <f>IF($N582=1,COUNTIFS($B$2:$B582,$B582,$N$2:$N582,1),"")</f>
        <v/>
      </c>
      <c r="P582" s="17">
        <f>IF($N582=1,$B582&amp;"|"&amp;$O582,"")</f>
        <v/>
      </c>
      <c r="Q582" s="17">
        <f>IF($N582&lt;&gt;1,"",IF($O582=1,N(IFERROR(INDEX('Catálogo'!$F$2:$F$500,MATCH($B582,'Catálogo'!$A$2:$A$500,0)),0)),INDEX($J$1:$J$581,MATCH($B582&amp;"|"&amp;($O582-1),$P$1:$P$581,0))))</f>
        <v/>
      </c>
      <c r="R582" s="17">
        <f>IF($N582&lt;&gt;1,"",IF($O582=1,N(IFERROR(INDEX('Catálogo'!$E$2:$E$500,MATCH($B582,'Catálogo'!$A$2:$A$500,0)),0)),INDEX($K$1:$K$581,MATCH($B582&amp;"|"&amp;($O582-1),$P$1:$P$581,0))))</f>
        <v/>
      </c>
    </row>
    <row r="583" ht="18" customHeight="1">
      <c r="A583" s="18" t="n"/>
      <c r="B583" s="6" t="n"/>
      <c r="C583" s="19">
        <f>IF($B583="","",IFERROR(INDEX('Catálogo'!$B$2:$B$500,MATCH($B583,'Catálogo'!$A$2:$A$500,0)),"Clave no encontrada"))</f>
        <v/>
      </c>
      <c r="D583" s="6" t="n"/>
      <c r="E583" s="8" t="n"/>
      <c r="F583" s="7" t="n"/>
      <c r="G583" s="6" t="n"/>
      <c r="H583" s="10">
        <f>IF($N583&lt;&gt;1,"",IF(AND($I583&gt;0,ISNUMBER($F583)),$F583,$R583))</f>
        <v/>
      </c>
      <c r="I583" s="9">
        <f>IF($N583&lt;&gt;1,"",IF($D583="Salida",-ABS($E583),IF($D583="Entrada",ABS($E583),$E583)))</f>
        <v/>
      </c>
      <c r="J583" s="9">
        <f>IF($N583&lt;&gt;1,"",$Q583+$I583)</f>
        <v/>
      </c>
      <c r="K583" s="10">
        <f>IF($N583&lt;&gt;1,"",IF($I583&gt;0,IF($Q583&gt;0,($Q583*$R583+$I583*$H583)/($Q583+$I583),$H583),$R583))</f>
        <v/>
      </c>
      <c r="L583" s="10">
        <f>IF($N583&lt;&gt;1,"",ROUND($J583*$K583,2))</f>
        <v/>
      </c>
      <c r="N583" s="17">
        <f>IF(AND($B583&lt;&gt;"",ISNUMBER($E583),$D583&lt;&gt;""),1,0)</f>
        <v/>
      </c>
      <c r="O583" s="17">
        <f>IF($N583=1,COUNTIFS($B$2:$B583,$B583,$N$2:$N583,1),"")</f>
        <v/>
      </c>
      <c r="P583" s="17">
        <f>IF($N583=1,$B583&amp;"|"&amp;$O583,"")</f>
        <v/>
      </c>
      <c r="Q583" s="17">
        <f>IF($N583&lt;&gt;1,"",IF($O583=1,N(IFERROR(INDEX('Catálogo'!$F$2:$F$500,MATCH($B583,'Catálogo'!$A$2:$A$500,0)),0)),INDEX($J$1:$J$582,MATCH($B583&amp;"|"&amp;($O583-1),$P$1:$P$582,0))))</f>
        <v/>
      </c>
      <c r="R583" s="17">
        <f>IF($N583&lt;&gt;1,"",IF($O583=1,N(IFERROR(INDEX('Catálogo'!$E$2:$E$500,MATCH($B583,'Catálogo'!$A$2:$A$500,0)),0)),INDEX($K$1:$K$582,MATCH($B583&amp;"|"&amp;($O583-1),$P$1:$P$582,0))))</f>
        <v/>
      </c>
    </row>
    <row r="584" ht="18" customHeight="1">
      <c r="A584" s="18" t="n"/>
      <c r="B584" s="6" t="n"/>
      <c r="C584" s="19">
        <f>IF($B584="","",IFERROR(INDEX('Catálogo'!$B$2:$B$500,MATCH($B584,'Catálogo'!$A$2:$A$500,0)),"Clave no encontrada"))</f>
        <v/>
      </c>
      <c r="D584" s="6" t="n"/>
      <c r="E584" s="8" t="n"/>
      <c r="F584" s="7" t="n"/>
      <c r="G584" s="6" t="n"/>
      <c r="H584" s="10">
        <f>IF($N584&lt;&gt;1,"",IF(AND($I584&gt;0,ISNUMBER($F584)),$F584,$R584))</f>
        <v/>
      </c>
      <c r="I584" s="9">
        <f>IF($N584&lt;&gt;1,"",IF($D584="Salida",-ABS($E584),IF($D584="Entrada",ABS($E584),$E584)))</f>
        <v/>
      </c>
      <c r="J584" s="9">
        <f>IF($N584&lt;&gt;1,"",$Q584+$I584)</f>
        <v/>
      </c>
      <c r="K584" s="10">
        <f>IF($N584&lt;&gt;1,"",IF($I584&gt;0,IF($Q584&gt;0,($Q584*$R584+$I584*$H584)/($Q584+$I584),$H584),$R584))</f>
        <v/>
      </c>
      <c r="L584" s="10">
        <f>IF($N584&lt;&gt;1,"",ROUND($J584*$K584,2))</f>
        <v/>
      </c>
      <c r="N584" s="17">
        <f>IF(AND($B584&lt;&gt;"",ISNUMBER($E584),$D584&lt;&gt;""),1,0)</f>
        <v/>
      </c>
      <c r="O584" s="17">
        <f>IF($N584=1,COUNTIFS($B$2:$B584,$B584,$N$2:$N584,1),"")</f>
        <v/>
      </c>
      <c r="P584" s="17">
        <f>IF($N584=1,$B584&amp;"|"&amp;$O584,"")</f>
        <v/>
      </c>
      <c r="Q584" s="17">
        <f>IF($N584&lt;&gt;1,"",IF($O584=1,N(IFERROR(INDEX('Catálogo'!$F$2:$F$500,MATCH($B584,'Catálogo'!$A$2:$A$500,0)),0)),INDEX($J$1:$J$583,MATCH($B584&amp;"|"&amp;($O584-1),$P$1:$P$583,0))))</f>
        <v/>
      </c>
      <c r="R584" s="17">
        <f>IF($N584&lt;&gt;1,"",IF($O584=1,N(IFERROR(INDEX('Catálogo'!$E$2:$E$500,MATCH($B584,'Catálogo'!$A$2:$A$500,0)),0)),INDEX($K$1:$K$583,MATCH($B584&amp;"|"&amp;($O584-1),$P$1:$P$583,0))))</f>
        <v/>
      </c>
    </row>
    <row r="585" ht="18" customHeight="1">
      <c r="A585" s="18" t="n"/>
      <c r="B585" s="6" t="n"/>
      <c r="C585" s="19">
        <f>IF($B585="","",IFERROR(INDEX('Catálogo'!$B$2:$B$500,MATCH($B585,'Catálogo'!$A$2:$A$500,0)),"Clave no encontrada"))</f>
        <v/>
      </c>
      <c r="D585" s="6" t="n"/>
      <c r="E585" s="8" t="n"/>
      <c r="F585" s="7" t="n"/>
      <c r="G585" s="6" t="n"/>
      <c r="H585" s="10">
        <f>IF($N585&lt;&gt;1,"",IF(AND($I585&gt;0,ISNUMBER($F585)),$F585,$R585))</f>
        <v/>
      </c>
      <c r="I585" s="9">
        <f>IF($N585&lt;&gt;1,"",IF($D585="Salida",-ABS($E585),IF($D585="Entrada",ABS($E585),$E585)))</f>
        <v/>
      </c>
      <c r="J585" s="9">
        <f>IF($N585&lt;&gt;1,"",$Q585+$I585)</f>
        <v/>
      </c>
      <c r="K585" s="10">
        <f>IF($N585&lt;&gt;1,"",IF($I585&gt;0,IF($Q585&gt;0,($Q585*$R585+$I585*$H585)/($Q585+$I585),$H585),$R585))</f>
        <v/>
      </c>
      <c r="L585" s="10">
        <f>IF($N585&lt;&gt;1,"",ROUND($J585*$K585,2))</f>
        <v/>
      </c>
      <c r="N585" s="17">
        <f>IF(AND($B585&lt;&gt;"",ISNUMBER($E585),$D585&lt;&gt;""),1,0)</f>
        <v/>
      </c>
      <c r="O585" s="17">
        <f>IF($N585=1,COUNTIFS($B$2:$B585,$B585,$N$2:$N585,1),"")</f>
        <v/>
      </c>
      <c r="P585" s="17">
        <f>IF($N585=1,$B585&amp;"|"&amp;$O585,"")</f>
        <v/>
      </c>
      <c r="Q585" s="17">
        <f>IF($N585&lt;&gt;1,"",IF($O585=1,N(IFERROR(INDEX('Catálogo'!$F$2:$F$500,MATCH($B585,'Catálogo'!$A$2:$A$500,0)),0)),INDEX($J$1:$J$584,MATCH($B585&amp;"|"&amp;($O585-1),$P$1:$P$584,0))))</f>
        <v/>
      </c>
      <c r="R585" s="17">
        <f>IF($N585&lt;&gt;1,"",IF($O585=1,N(IFERROR(INDEX('Catálogo'!$E$2:$E$500,MATCH($B585,'Catálogo'!$A$2:$A$500,0)),0)),INDEX($K$1:$K$584,MATCH($B585&amp;"|"&amp;($O585-1),$P$1:$P$584,0))))</f>
        <v/>
      </c>
    </row>
    <row r="586" ht="18" customHeight="1">
      <c r="A586" s="18" t="n"/>
      <c r="B586" s="6" t="n"/>
      <c r="C586" s="19">
        <f>IF($B586="","",IFERROR(INDEX('Catálogo'!$B$2:$B$500,MATCH($B586,'Catálogo'!$A$2:$A$500,0)),"Clave no encontrada"))</f>
        <v/>
      </c>
      <c r="D586" s="6" t="n"/>
      <c r="E586" s="8" t="n"/>
      <c r="F586" s="7" t="n"/>
      <c r="G586" s="6" t="n"/>
      <c r="H586" s="10">
        <f>IF($N586&lt;&gt;1,"",IF(AND($I586&gt;0,ISNUMBER($F586)),$F586,$R586))</f>
        <v/>
      </c>
      <c r="I586" s="9">
        <f>IF($N586&lt;&gt;1,"",IF($D586="Salida",-ABS($E586),IF($D586="Entrada",ABS($E586),$E586)))</f>
        <v/>
      </c>
      <c r="J586" s="9">
        <f>IF($N586&lt;&gt;1,"",$Q586+$I586)</f>
        <v/>
      </c>
      <c r="K586" s="10">
        <f>IF($N586&lt;&gt;1,"",IF($I586&gt;0,IF($Q586&gt;0,($Q586*$R586+$I586*$H586)/($Q586+$I586),$H586),$R586))</f>
        <v/>
      </c>
      <c r="L586" s="10">
        <f>IF($N586&lt;&gt;1,"",ROUND($J586*$K586,2))</f>
        <v/>
      </c>
      <c r="N586" s="17">
        <f>IF(AND($B586&lt;&gt;"",ISNUMBER($E586),$D586&lt;&gt;""),1,0)</f>
        <v/>
      </c>
      <c r="O586" s="17">
        <f>IF($N586=1,COUNTIFS($B$2:$B586,$B586,$N$2:$N586,1),"")</f>
        <v/>
      </c>
      <c r="P586" s="17">
        <f>IF($N586=1,$B586&amp;"|"&amp;$O586,"")</f>
        <v/>
      </c>
      <c r="Q586" s="17">
        <f>IF($N586&lt;&gt;1,"",IF($O586=1,N(IFERROR(INDEX('Catálogo'!$F$2:$F$500,MATCH($B586,'Catálogo'!$A$2:$A$500,0)),0)),INDEX($J$1:$J$585,MATCH($B586&amp;"|"&amp;($O586-1),$P$1:$P$585,0))))</f>
        <v/>
      </c>
      <c r="R586" s="17">
        <f>IF($N586&lt;&gt;1,"",IF($O586=1,N(IFERROR(INDEX('Catálogo'!$E$2:$E$500,MATCH($B586,'Catálogo'!$A$2:$A$500,0)),0)),INDEX($K$1:$K$585,MATCH($B586&amp;"|"&amp;($O586-1),$P$1:$P$585,0))))</f>
        <v/>
      </c>
    </row>
    <row r="587" ht="18" customHeight="1">
      <c r="A587" s="18" t="n"/>
      <c r="B587" s="6" t="n"/>
      <c r="C587" s="19">
        <f>IF($B587="","",IFERROR(INDEX('Catálogo'!$B$2:$B$500,MATCH($B587,'Catálogo'!$A$2:$A$500,0)),"Clave no encontrada"))</f>
        <v/>
      </c>
      <c r="D587" s="6" t="n"/>
      <c r="E587" s="8" t="n"/>
      <c r="F587" s="7" t="n"/>
      <c r="G587" s="6" t="n"/>
      <c r="H587" s="10">
        <f>IF($N587&lt;&gt;1,"",IF(AND($I587&gt;0,ISNUMBER($F587)),$F587,$R587))</f>
        <v/>
      </c>
      <c r="I587" s="9">
        <f>IF($N587&lt;&gt;1,"",IF($D587="Salida",-ABS($E587),IF($D587="Entrada",ABS($E587),$E587)))</f>
        <v/>
      </c>
      <c r="J587" s="9">
        <f>IF($N587&lt;&gt;1,"",$Q587+$I587)</f>
        <v/>
      </c>
      <c r="K587" s="10">
        <f>IF($N587&lt;&gt;1,"",IF($I587&gt;0,IF($Q587&gt;0,($Q587*$R587+$I587*$H587)/($Q587+$I587),$H587),$R587))</f>
        <v/>
      </c>
      <c r="L587" s="10">
        <f>IF($N587&lt;&gt;1,"",ROUND($J587*$K587,2))</f>
        <v/>
      </c>
      <c r="N587" s="17">
        <f>IF(AND($B587&lt;&gt;"",ISNUMBER($E587),$D587&lt;&gt;""),1,0)</f>
        <v/>
      </c>
      <c r="O587" s="17">
        <f>IF($N587=1,COUNTIFS($B$2:$B587,$B587,$N$2:$N587,1),"")</f>
        <v/>
      </c>
      <c r="P587" s="17">
        <f>IF($N587=1,$B587&amp;"|"&amp;$O587,"")</f>
        <v/>
      </c>
      <c r="Q587" s="17">
        <f>IF($N587&lt;&gt;1,"",IF($O587=1,N(IFERROR(INDEX('Catálogo'!$F$2:$F$500,MATCH($B587,'Catálogo'!$A$2:$A$500,0)),0)),INDEX($J$1:$J$586,MATCH($B587&amp;"|"&amp;($O587-1),$P$1:$P$586,0))))</f>
        <v/>
      </c>
      <c r="R587" s="17">
        <f>IF($N587&lt;&gt;1,"",IF($O587=1,N(IFERROR(INDEX('Catálogo'!$E$2:$E$500,MATCH($B587,'Catálogo'!$A$2:$A$500,0)),0)),INDEX($K$1:$K$586,MATCH($B587&amp;"|"&amp;($O587-1),$P$1:$P$586,0))))</f>
        <v/>
      </c>
    </row>
    <row r="588" ht="18" customHeight="1">
      <c r="A588" s="18" t="n"/>
      <c r="B588" s="6" t="n"/>
      <c r="C588" s="19">
        <f>IF($B588="","",IFERROR(INDEX('Catálogo'!$B$2:$B$500,MATCH($B588,'Catálogo'!$A$2:$A$500,0)),"Clave no encontrada"))</f>
        <v/>
      </c>
      <c r="D588" s="6" t="n"/>
      <c r="E588" s="8" t="n"/>
      <c r="F588" s="7" t="n"/>
      <c r="G588" s="6" t="n"/>
      <c r="H588" s="10">
        <f>IF($N588&lt;&gt;1,"",IF(AND($I588&gt;0,ISNUMBER($F588)),$F588,$R588))</f>
        <v/>
      </c>
      <c r="I588" s="9">
        <f>IF($N588&lt;&gt;1,"",IF($D588="Salida",-ABS($E588),IF($D588="Entrada",ABS($E588),$E588)))</f>
        <v/>
      </c>
      <c r="J588" s="9">
        <f>IF($N588&lt;&gt;1,"",$Q588+$I588)</f>
        <v/>
      </c>
      <c r="K588" s="10">
        <f>IF($N588&lt;&gt;1,"",IF($I588&gt;0,IF($Q588&gt;0,($Q588*$R588+$I588*$H588)/($Q588+$I588),$H588),$R588))</f>
        <v/>
      </c>
      <c r="L588" s="10">
        <f>IF($N588&lt;&gt;1,"",ROUND($J588*$K588,2))</f>
        <v/>
      </c>
      <c r="N588" s="17">
        <f>IF(AND($B588&lt;&gt;"",ISNUMBER($E588),$D588&lt;&gt;""),1,0)</f>
        <v/>
      </c>
      <c r="O588" s="17">
        <f>IF($N588=1,COUNTIFS($B$2:$B588,$B588,$N$2:$N588,1),"")</f>
        <v/>
      </c>
      <c r="P588" s="17">
        <f>IF($N588=1,$B588&amp;"|"&amp;$O588,"")</f>
        <v/>
      </c>
      <c r="Q588" s="17">
        <f>IF($N588&lt;&gt;1,"",IF($O588=1,N(IFERROR(INDEX('Catálogo'!$F$2:$F$500,MATCH($B588,'Catálogo'!$A$2:$A$500,0)),0)),INDEX($J$1:$J$587,MATCH($B588&amp;"|"&amp;($O588-1),$P$1:$P$587,0))))</f>
        <v/>
      </c>
      <c r="R588" s="17">
        <f>IF($N588&lt;&gt;1,"",IF($O588=1,N(IFERROR(INDEX('Catálogo'!$E$2:$E$500,MATCH($B588,'Catálogo'!$A$2:$A$500,0)),0)),INDEX($K$1:$K$587,MATCH($B588&amp;"|"&amp;($O588-1),$P$1:$P$587,0))))</f>
        <v/>
      </c>
    </row>
    <row r="589" ht="18" customHeight="1">
      <c r="A589" s="18" t="n"/>
      <c r="B589" s="6" t="n"/>
      <c r="C589" s="19">
        <f>IF($B589="","",IFERROR(INDEX('Catálogo'!$B$2:$B$500,MATCH($B589,'Catálogo'!$A$2:$A$500,0)),"Clave no encontrada"))</f>
        <v/>
      </c>
      <c r="D589" s="6" t="n"/>
      <c r="E589" s="8" t="n"/>
      <c r="F589" s="7" t="n"/>
      <c r="G589" s="6" t="n"/>
      <c r="H589" s="10">
        <f>IF($N589&lt;&gt;1,"",IF(AND($I589&gt;0,ISNUMBER($F589)),$F589,$R589))</f>
        <v/>
      </c>
      <c r="I589" s="9">
        <f>IF($N589&lt;&gt;1,"",IF($D589="Salida",-ABS($E589),IF($D589="Entrada",ABS($E589),$E589)))</f>
        <v/>
      </c>
      <c r="J589" s="9">
        <f>IF($N589&lt;&gt;1,"",$Q589+$I589)</f>
        <v/>
      </c>
      <c r="K589" s="10">
        <f>IF($N589&lt;&gt;1,"",IF($I589&gt;0,IF($Q589&gt;0,($Q589*$R589+$I589*$H589)/($Q589+$I589),$H589),$R589))</f>
        <v/>
      </c>
      <c r="L589" s="10">
        <f>IF($N589&lt;&gt;1,"",ROUND($J589*$K589,2))</f>
        <v/>
      </c>
      <c r="N589" s="17">
        <f>IF(AND($B589&lt;&gt;"",ISNUMBER($E589),$D589&lt;&gt;""),1,0)</f>
        <v/>
      </c>
      <c r="O589" s="17">
        <f>IF($N589=1,COUNTIFS($B$2:$B589,$B589,$N$2:$N589,1),"")</f>
        <v/>
      </c>
      <c r="P589" s="17">
        <f>IF($N589=1,$B589&amp;"|"&amp;$O589,"")</f>
        <v/>
      </c>
      <c r="Q589" s="17">
        <f>IF($N589&lt;&gt;1,"",IF($O589=1,N(IFERROR(INDEX('Catálogo'!$F$2:$F$500,MATCH($B589,'Catálogo'!$A$2:$A$500,0)),0)),INDEX($J$1:$J$588,MATCH($B589&amp;"|"&amp;($O589-1),$P$1:$P$588,0))))</f>
        <v/>
      </c>
      <c r="R589" s="17">
        <f>IF($N589&lt;&gt;1,"",IF($O589=1,N(IFERROR(INDEX('Catálogo'!$E$2:$E$500,MATCH($B589,'Catálogo'!$A$2:$A$500,0)),0)),INDEX($K$1:$K$588,MATCH($B589&amp;"|"&amp;($O589-1),$P$1:$P$588,0))))</f>
        <v/>
      </c>
    </row>
    <row r="590" ht="18" customHeight="1">
      <c r="A590" s="18" t="n"/>
      <c r="B590" s="6" t="n"/>
      <c r="C590" s="19">
        <f>IF($B590="","",IFERROR(INDEX('Catálogo'!$B$2:$B$500,MATCH($B590,'Catálogo'!$A$2:$A$500,0)),"Clave no encontrada"))</f>
        <v/>
      </c>
      <c r="D590" s="6" t="n"/>
      <c r="E590" s="8" t="n"/>
      <c r="F590" s="7" t="n"/>
      <c r="G590" s="6" t="n"/>
      <c r="H590" s="10">
        <f>IF($N590&lt;&gt;1,"",IF(AND($I590&gt;0,ISNUMBER($F590)),$F590,$R590))</f>
        <v/>
      </c>
      <c r="I590" s="9">
        <f>IF($N590&lt;&gt;1,"",IF($D590="Salida",-ABS($E590),IF($D590="Entrada",ABS($E590),$E590)))</f>
        <v/>
      </c>
      <c r="J590" s="9">
        <f>IF($N590&lt;&gt;1,"",$Q590+$I590)</f>
        <v/>
      </c>
      <c r="K590" s="10">
        <f>IF($N590&lt;&gt;1,"",IF($I590&gt;0,IF($Q590&gt;0,($Q590*$R590+$I590*$H590)/($Q590+$I590),$H590),$R590))</f>
        <v/>
      </c>
      <c r="L590" s="10">
        <f>IF($N590&lt;&gt;1,"",ROUND($J590*$K590,2))</f>
        <v/>
      </c>
      <c r="N590" s="17">
        <f>IF(AND($B590&lt;&gt;"",ISNUMBER($E590),$D590&lt;&gt;""),1,0)</f>
        <v/>
      </c>
      <c r="O590" s="17">
        <f>IF($N590=1,COUNTIFS($B$2:$B590,$B590,$N$2:$N590,1),"")</f>
        <v/>
      </c>
      <c r="P590" s="17">
        <f>IF($N590=1,$B590&amp;"|"&amp;$O590,"")</f>
        <v/>
      </c>
      <c r="Q590" s="17">
        <f>IF($N590&lt;&gt;1,"",IF($O590=1,N(IFERROR(INDEX('Catálogo'!$F$2:$F$500,MATCH($B590,'Catálogo'!$A$2:$A$500,0)),0)),INDEX($J$1:$J$589,MATCH($B590&amp;"|"&amp;($O590-1),$P$1:$P$589,0))))</f>
        <v/>
      </c>
      <c r="R590" s="17">
        <f>IF($N590&lt;&gt;1,"",IF($O590=1,N(IFERROR(INDEX('Catálogo'!$E$2:$E$500,MATCH($B590,'Catálogo'!$A$2:$A$500,0)),0)),INDEX($K$1:$K$589,MATCH($B590&amp;"|"&amp;($O590-1),$P$1:$P$589,0))))</f>
        <v/>
      </c>
    </row>
    <row r="591" ht="18" customHeight="1">
      <c r="A591" s="18" t="n"/>
      <c r="B591" s="6" t="n"/>
      <c r="C591" s="19">
        <f>IF($B591="","",IFERROR(INDEX('Catálogo'!$B$2:$B$500,MATCH($B591,'Catálogo'!$A$2:$A$500,0)),"Clave no encontrada"))</f>
        <v/>
      </c>
      <c r="D591" s="6" t="n"/>
      <c r="E591" s="8" t="n"/>
      <c r="F591" s="7" t="n"/>
      <c r="G591" s="6" t="n"/>
      <c r="H591" s="10">
        <f>IF($N591&lt;&gt;1,"",IF(AND($I591&gt;0,ISNUMBER($F591)),$F591,$R591))</f>
        <v/>
      </c>
      <c r="I591" s="9">
        <f>IF($N591&lt;&gt;1,"",IF($D591="Salida",-ABS($E591),IF($D591="Entrada",ABS($E591),$E591)))</f>
        <v/>
      </c>
      <c r="J591" s="9">
        <f>IF($N591&lt;&gt;1,"",$Q591+$I591)</f>
        <v/>
      </c>
      <c r="K591" s="10">
        <f>IF($N591&lt;&gt;1,"",IF($I591&gt;0,IF($Q591&gt;0,($Q591*$R591+$I591*$H591)/($Q591+$I591),$H591),$R591))</f>
        <v/>
      </c>
      <c r="L591" s="10">
        <f>IF($N591&lt;&gt;1,"",ROUND($J591*$K591,2))</f>
        <v/>
      </c>
      <c r="N591" s="17">
        <f>IF(AND($B591&lt;&gt;"",ISNUMBER($E591),$D591&lt;&gt;""),1,0)</f>
        <v/>
      </c>
      <c r="O591" s="17">
        <f>IF($N591=1,COUNTIFS($B$2:$B591,$B591,$N$2:$N591,1),"")</f>
        <v/>
      </c>
      <c r="P591" s="17">
        <f>IF($N591=1,$B591&amp;"|"&amp;$O591,"")</f>
        <v/>
      </c>
      <c r="Q591" s="17">
        <f>IF($N591&lt;&gt;1,"",IF($O591=1,N(IFERROR(INDEX('Catálogo'!$F$2:$F$500,MATCH($B591,'Catálogo'!$A$2:$A$500,0)),0)),INDEX($J$1:$J$590,MATCH($B591&amp;"|"&amp;($O591-1),$P$1:$P$590,0))))</f>
        <v/>
      </c>
      <c r="R591" s="17">
        <f>IF($N591&lt;&gt;1,"",IF($O591=1,N(IFERROR(INDEX('Catálogo'!$E$2:$E$500,MATCH($B591,'Catálogo'!$A$2:$A$500,0)),0)),INDEX($K$1:$K$590,MATCH($B591&amp;"|"&amp;($O591-1),$P$1:$P$590,0))))</f>
        <v/>
      </c>
    </row>
    <row r="592" ht="18" customHeight="1">
      <c r="A592" s="18" t="n"/>
      <c r="B592" s="6" t="n"/>
      <c r="C592" s="19">
        <f>IF($B592="","",IFERROR(INDEX('Catálogo'!$B$2:$B$500,MATCH($B592,'Catálogo'!$A$2:$A$500,0)),"Clave no encontrada"))</f>
        <v/>
      </c>
      <c r="D592" s="6" t="n"/>
      <c r="E592" s="8" t="n"/>
      <c r="F592" s="7" t="n"/>
      <c r="G592" s="6" t="n"/>
      <c r="H592" s="10">
        <f>IF($N592&lt;&gt;1,"",IF(AND($I592&gt;0,ISNUMBER($F592)),$F592,$R592))</f>
        <v/>
      </c>
      <c r="I592" s="9">
        <f>IF($N592&lt;&gt;1,"",IF($D592="Salida",-ABS($E592),IF($D592="Entrada",ABS($E592),$E592)))</f>
        <v/>
      </c>
      <c r="J592" s="9">
        <f>IF($N592&lt;&gt;1,"",$Q592+$I592)</f>
        <v/>
      </c>
      <c r="K592" s="10">
        <f>IF($N592&lt;&gt;1,"",IF($I592&gt;0,IF($Q592&gt;0,($Q592*$R592+$I592*$H592)/($Q592+$I592),$H592),$R592))</f>
        <v/>
      </c>
      <c r="L592" s="10">
        <f>IF($N592&lt;&gt;1,"",ROUND($J592*$K592,2))</f>
        <v/>
      </c>
      <c r="N592" s="17">
        <f>IF(AND($B592&lt;&gt;"",ISNUMBER($E592),$D592&lt;&gt;""),1,0)</f>
        <v/>
      </c>
      <c r="O592" s="17">
        <f>IF($N592=1,COUNTIFS($B$2:$B592,$B592,$N$2:$N592,1),"")</f>
        <v/>
      </c>
      <c r="P592" s="17">
        <f>IF($N592=1,$B592&amp;"|"&amp;$O592,"")</f>
        <v/>
      </c>
      <c r="Q592" s="17">
        <f>IF($N592&lt;&gt;1,"",IF($O592=1,N(IFERROR(INDEX('Catálogo'!$F$2:$F$500,MATCH($B592,'Catálogo'!$A$2:$A$500,0)),0)),INDEX($J$1:$J$591,MATCH($B592&amp;"|"&amp;($O592-1),$P$1:$P$591,0))))</f>
        <v/>
      </c>
      <c r="R592" s="17">
        <f>IF($N592&lt;&gt;1,"",IF($O592=1,N(IFERROR(INDEX('Catálogo'!$E$2:$E$500,MATCH($B592,'Catálogo'!$A$2:$A$500,0)),0)),INDEX($K$1:$K$591,MATCH($B592&amp;"|"&amp;($O592-1),$P$1:$P$591,0))))</f>
        <v/>
      </c>
    </row>
    <row r="593" ht="18" customHeight="1">
      <c r="A593" s="18" t="n"/>
      <c r="B593" s="6" t="n"/>
      <c r="C593" s="19">
        <f>IF($B593="","",IFERROR(INDEX('Catálogo'!$B$2:$B$500,MATCH($B593,'Catálogo'!$A$2:$A$500,0)),"Clave no encontrada"))</f>
        <v/>
      </c>
      <c r="D593" s="6" t="n"/>
      <c r="E593" s="8" t="n"/>
      <c r="F593" s="7" t="n"/>
      <c r="G593" s="6" t="n"/>
      <c r="H593" s="10">
        <f>IF($N593&lt;&gt;1,"",IF(AND($I593&gt;0,ISNUMBER($F593)),$F593,$R593))</f>
        <v/>
      </c>
      <c r="I593" s="9">
        <f>IF($N593&lt;&gt;1,"",IF($D593="Salida",-ABS($E593),IF($D593="Entrada",ABS($E593),$E593)))</f>
        <v/>
      </c>
      <c r="J593" s="9">
        <f>IF($N593&lt;&gt;1,"",$Q593+$I593)</f>
        <v/>
      </c>
      <c r="K593" s="10">
        <f>IF($N593&lt;&gt;1,"",IF($I593&gt;0,IF($Q593&gt;0,($Q593*$R593+$I593*$H593)/($Q593+$I593),$H593),$R593))</f>
        <v/>
      </c>
      <c r="L593" s="10">
        <f>IF($N593&lt;&gt;1,"",ROUND($J593*$K593,2))</f>
        <v/>
      </c>
      <c r="N593" s="17">
        <f>IF(AND($B593&lt;&gt;"",ISNUMBER($E593),$D593&lt;&gt;""),1,0)</f>
        <v/>
      </c>
      <c r="O593" s="17">
        <f>IF($N593=1,COUNTIFS($B$2:$B593,$B593,$N$2:$N593,1),"")</f>
        <v/>
      </c>
      <c r="P593" s="17">
        <f>IF($N593=1,$B593&amp;"|"&amp;$O593,"")</f>
        <v/>
      </c>
      <c r="Q593" s="17">
        <f>IF($N593&lt;&gt;1,"",IF($O593=1,N(IFERROR(INDEX('Catálogo'!$F$2:$F$500,MATCH($B593,'Catálogo'!$A$2:$A$500,0)),0)),INDEX($J$1:$J$592,MATCH($B593&amp;"|"&amp;($O593-1),$P$1:$P$592,0))))</f>
        <v/>
      </c>
      <c r="R593" s="17">
        <f>IF($N593&lt;&gt;1,"",IF($O593=1,N(IFERROR(INDEX('Catálogo'!$E$2:$E$500,MATCH($B593,'Catálogo'!$A$2:$A$500,0)),0)),INDEX($K$1:$K$592,MATCH($B593&amp;"|"&amp;($O593-1),$P$1:$P$592,0))))</f>
        <v/>
      </c>
    </row>
    <row r="594" ht="18" customHeight="1">
      <c r="A594" s="18" t="n"/>
      <c r="B594" s="6" t="n"/>
      <c r="C594" s="19">
        <f>IF($B594="","",IFERROR(INDEX('Catálogo'!$B$2:$B$500,MATCH($B594,'Catálogo'!$A$2:$A$500,0)),"Clave no encontrada"))</f>
        <v/>
      </c>
      <c r="D594" s="6" t="n"/>
      <c r="E594" s="8" t="n"/>
      <c r="F594" s="7" t="n"/>
      <c r="G594" s="6" t="n"/>
      <c r="H594" s="10">
        <f>IF($N594&lt;&gt;1,"",IF(AND($I594&gt;0,ISNUMBER($F594)),$F594,$R594))</f>
        <v/>
      </c>
      <c r="I594" s="9">
        <f>IF($N594&lt;&gt;1,"",IF($D594="Salida",-ABS($E594),IF($D594="Entrada",ABS($E594),$E594)))</f>
        <v/>
      </c>
      <c r="J594" s="9">
        <f>IF($N594&lt;&gt;1,"",$Q594+$I594)</f>
        <v/>
      </c>
      <c r="K594" s="10">
        <f>IF($N594&lt;&gt;1,"",IF($I594&gt;0,IF($Q594&gt;0,($Q594*$R594+$I594*$H594)/($Q594+$I594),$H594),$R594))</f>
        <v/>
      </c>
      <c r="L594" s="10">
        <f>IF($N594&lt;&gt;1,"",ROUND($J594*$K594,2))</f>
        <v/>
      </c>
      <c r="N594" s="17">
        <f>IF(AND($B594&lt;&gt;"",ISNUMBER($E594),$D594&lt;&gt;""),1,0)</f>
        <v/>
      </c>
      <c r="O594" s="17">
        <f>IF($N594=1,COUNTIFS($B$2:$B594,$B594,$N$2:$N594,1),"")</f>
        <v/>
      </c>
      <c r="P594" s="17">
        <f>IF($N594=1,$B594&amp;"|"&amp;$O594,"")</f>
        <v/>
      </c>
      <c r="Q594" s="17">
        <f>IF($N594&lt;&gt;1,"",IF($O594=1,N(IFERROR(INDEX('Catálogo'!$F$2:$F$500,MATCH($B594,'Catálogo'!$A$2:$A$500,0)),0)),INDEX($J$1:$J$593,MATCH($B594&amp;"|"&amp;($O594-1),$P$1:$P$593,0))))</f>
        <v/>
      </c>
      <c r="R594" s="17">
        <f>IF($N594&lt;&gt;1,"",IF($O594=1,N(IFERROR(INDEX('Catálogo'!$E$2:$E$500,MATCH($B594,'Catálogo'!$A$2:$A$500,0)),0)),INDEX($K$1:$K$593,MATCH($B594&amp;"|"&amp;($O594-1),$P$1:$P$593,0))))</f>
        <v/>
      </c>
    </row>
    <row r="595" ht="18" customHeight="1">
      <c r="A595" s="18" t="n"/>
      <c r="B595" s="6" t="n"/>
      <c r="C595" s="19">
        <f>IF($B595="","",IFERROR(INDEX('Catálogo'!$B$2:$B$500,MATCH($B595,'Catálogo'!$A$2:$A$500,0)),"Clave no encontrada"))</f>
        <v/>
      </c>
      <c r="D595" s="6" t="n"/>
      <c r="E595" s="8" t="n"/>
      <c r="F595" s="7" t="n"/>
      <c r="G595" s="6" t="n"/>
      <c r="H595" s="10">
        <f>IF($N595&lt;&gt;1,"",IF(AND($I595&gt;0,ISNUMBER($F595)),$F595,$R595))</f>
        <v/>
      </c>
      <c r="I595" s="9">
        <f>IF($N595&lt;&gt;1,"",IF($D595="Salida",-ABS($E595),IF($D595="Entrada",ABS($E595),$E595)))</f>
        <v/>
      </c>
      <c r="J595" s="9">
        <f>IF($N595&lt;&gt;1,"",$Q595+$I595)</f>
        <v/>
      </c>
      <c r="K595" s="10">
        <f>IF($N595&lt;&gt;1,"",IF($I595&gt;0,IF($Q595&gt;0,($Q595*$R595+$I595*$H595)/($Q595+$I595),$H595),$R595))</f>
        <v/>
      </c>
      <c r="L595" s="10">
        <f>IF($N595&lt;&gt;1,"",ROUND($J595*$K595,2))</f>
        <v/>
      </c>
      <c r="N595" s="17">
        <f>IF(AND($B595&lt;&gt;"",ISNUMBER($E595),$D595&lt;&gt;""),1,0)</f>
        <v/>
      </c>
      <c r="O595" s="17">
        <f>IF($N595=1,COUNTIFS($B$2:$B595,$B595,$N$2:$N595,1),"")</f>
        <v/>
      </c>
      <c r="P595" s="17">
        <f>IF($N595=1,$B595&amp;"|"&amp;$O595,"")</f>
        <v/>
      </c>
      <c r="Q595" s="17">
        <f>IF($N595&lt;&gt;1,"",IF($O595=1,N(IFERROR(INDEX('Catálogo'!$F$2:$F$500,MATCH($B595,'Catálogo'!$A$2:$A$500,0)),0)),INDEX($J$1:$J$594,MATCH($B595&amp;"|"&amp;($O595-1),$P$1:$P$594,0))))</f>
        <v/>
      </c>
      <c r="R595" s="17">
        <f>IF($N595&lt;&gt;1,"",IF($O595=1,N(IFERROR(INDEX('Catálogo'!$E$2:$E$500,MATCH($B595,'Catálogo'!$A$2:$A$500,0)),0)),INDEX($K$1:$K$594,MATCH($B595&amp;"|"&amp;($O595-1),$P$1:$P$594,0))))</f>
        <v/>
      </c>
    </row>
    <row r="596" ht="18" customHeight="1">
      <c r="A596" s="18" t="n"/>
      <c r="B596" s="6" t="n"/>
      <c r="C596" s="19">
        <f>IF($B596="","",IFERROR(INDEX('Catálogo'!$B$2:$B$500,MATCH($B596,'Catálogo'!$A$2:$A$500,0)),"Clave no encontrada"))</f>
        <v/>
      </c>
      <c r="D596" s="6" t="n"/>
      <c r="E596" s="8" t="n"/>
      <c r="F596" s="7" t="n"/>
      <c r="G596" s="6" t="n"/>
      <c r="H596" s="10">
        <f>IF($N596&lt;&gt;1,"",IF(AND($I596&gt;0,ISNUMBER($F596)),$F596,$R596))</f>
        <v/>
      </c>
      <c r="I596" s="9">
        <f>IF($N596&lt;&gt;1,"",IF($D596="Salida",-ABS($E596),IF($D596="Entrada",ABS($E596),$E596)))</f>
        <v/>
      </c>
      <c r="J596" s="9">
        <f>IF($N596&lt;&gt;1,"",$Q596+$I596)</f>
        <v/>
      </c>
      <c r="K596" s="10">
        <f>IF($N596&lt;&gt;1,"",IF($I596&gt;0,IF($Q596&gt;0,($Q596*$R596+$I596*$H596)/($Q596+$I596),$H596),$R596))</f>
        <v/>
      </c>
      <c r="L596" s="10">
        <f>IF($N596&lt;&gt;1,"",ROUND($J596*$K596,2))</f>
        <v/>
      </c>
      <c r="N596" s="17">
        <f>IF(AND($B596&lt;&gt;"",ISNUMBER($E596),$D596&lt;&gt;""),1,0)</f>
        <v/>
      </c>
      <c r="O596" s="17">
        <f>IF($N596=1,COUNTIFS($B$2:$B596,$B596,$N$2:$N596,1),"")</f>
        <v/>
      </c>
      <c r="P596" s="17">
        <f>IF($N596=1,$B596&amp;"|"&amp;$O596,"")</f>
        <v/>
      </c>
      <c r="Q596" s="17">
        <f>IF($N596&lt;&gt;1,"",IF($O596=1,N(IFERROR(INDEX('Catálogo'!$F$2:$F$500,MATCH($B596,'Catálogo'!$A$2:$A$500,0)),0)),INDEX($J$1:$J$595,MATCH($B596&amp;"|"&amp;($O596-1),$P$1:$P$595,0))))</f>
        <v/>
      </c>
      <c r="R596" s="17">
        <f>IF($N596&lt;&gt;1,"",IF($O596=1,N(IFERROR(INDEX('Catálogo'!$E$2:$E$500,MATCH($B596,'Catálogo'!$A$2:$A$500,0)),0)),INDEX($K$1:$K$595,MATCH($B596&amp;"|"&amp;($O596-1),$P$1:$P$595,0))))</f>
        <v/>
      </c>
    </row>
    <row r="597" ht="18" customHeight="1">
      <c r="A597" s="18" t="n"/>
      <c r="B597" s="6" t="n"/>
      <c r="C597" s="19">
        <f>IF($B597="","",IFERROR(INDEX('Catálogo'!$B$2:$B$500,MATCH($B597,'Catálogo'!$A$2:$A$500,0)),"Clave no encontrada"))</f>
        <v/>
      </c>
      <c r="D597" s="6" t="n"/>
      <c r="E597" s="8" t="n"/>
      <c r="F597" s="7" t="n"/>
      <c r="G597" s="6" t="n"/>
      <c r="H597" s="10">
        <f>IF($N597&lt;&gt;1,"",IF(AND($I597&gt;0,ISNUMBER($F597)),$F597,$R597))</f>
        <v/>
      </c>
      <c r="I597" s="9">
        <f>IF($N597&lt;&gt;1,"",IF($D597="Salida",-ABS($E597),IF($D597="Entrada",ABS($E597),$E597)))</f>
        <v/>
      </c>
      <c r="J597" s="9">
        <f>IF($N597&lt;&gt;1,"",$Q597+$I597)</f>
        <v/>
      </c>
      <c r="K597" s="10">
        <f>IF($N597&lt;&gt;1,"",IF($I597&gt;0,IF($Q597&gt;0,($Q597*$R597+$I597*$H597)/($Q597+$I597),$H597),$R597))</f>
        <v/>
      </c>
      <c r="L597" s="10">
        <f>IF($N597&lt;&gt;1,"",ROUND($J597*$K597,2))</f>
        <v/>
      </c>
      <c r="N597" s="17">
        <f>IF(AND($B597&lt;&gt;"",ISNUMBER($E597),$D597&lt;&gt;""),1,0)</f>
        <v/>
      </c>
      <c r="O597" s="17">
        <f>IF($N597=1,COUNTIFS($B$2:$B597,$B597,$N$2:$N597,1),"")</f>
        <v/>
      </c>
      <c r="P597" s="17">
        <f>IF($N597=1,$B597&amp;"|"&amp;$O597,"")</f>
        <v/>
      </c>
      <c r="Q597" s="17">
        <f>IF($N597&lt;&gt;1,"",IF($O597=1,N(IFERROR(INDEX('Catálogo'!$F$2:$F$500,MATCH($B597,'Catálogo'!$A$2:$A$500,0)),0)),INDEX($J$1:$J$596,MATCH($B597&amp;"|"&amp;($O597-1),$P$1:$P$596,0))))</f>
        <v/>
      </c>
      <c r="R597" s="17">
        <f>IF($N597&lt;&gt;1,"",IF($O597=1,N(IFERROR(INDEX('Catálogo'!$E$2:$E$500,MATCH($B597,'Catálogo'!$A$2:$A$500,0)),0)),INDEX($K$1:$K$596,MATCH($B597&amp;"|"&amp;($O597-1),$P$1:$P$596,0))))</f>
        <v/>
      </c>
    </row>
    <row r="598" ht="18" customHeight="1">
      <c r="A598" s="18" t="n"/>
      <c r="B598" s="6" t="n"/>
      <c r="C598" s="19">
        <f>IF($B598="","",IFERROR(INDEX('Catálogo'!$B$2:$B$500,MATCH($B598,'Catálogo'!$A$2:$A$500,0)),"Clave no encontrada"))</f>
        <v/>
      </c>
      <c r="D598" s="6" t="n"/>
      <c r="E598" s="8" t="n"/>
      <c r="F598" s="7" t="n"/>
      <c r="G598" s="6" t="n"/>
      <c r="H598" s="10">
        <f>IF($N598&lt;&gt;1,"",IF(AND($I598&gt;0,ISNUMBER($F598)),$F598,$R598))</f>
        <v/>
      </c>
      <c r="I598" s="9">
        <f>IF($N598&lt;&gt;1,"",IF($D598="Salida",-ABS($E598),IF($D598="Entrada",ABS($E598),$E598)))</f>
        <v/>
      </c>
      <c r="J598" s="9">
        <f>IF($N598&lt;&gt;1,"",$Q598+$I598)</f>
        <v/>
      </c>
      <c r="K598" s="10">
        <f>IF($N598&lt;&gt;1,"",IF($I598&gt;0,IF($Q598&gt;0,($Q598*$R598+$I598*$H598)/($Q598+$I598),$H598),$R598))</f>
        <v/>
      </c>
      <c r="L598" s="10">
        <f>IF($N598&lt;&gt;1,"",ROUND($J598*$K598,2))</f>
        <v/>
      </c>
      <c r="N598" s="17">
        <f>IF(AND($B598&lt;&gt;"",ISNUMBER($E598),$D598&lt;&gt;""),1,0)</f>
        <v/>
      </c>
      <c r="O598" s="17">
        <f>IF($N598=1,COUNTIFS($B$2:$B598,$B598,$N$2:$N598,1),"")</f>
        <v/>
      </c>
      <c r="P598" s="17">
        <f>IF($N598=1,$B598&amp;"|"&amp;$O598,"")</f>
        <v/>
      </c>
      <c r="Q598" s="17">
        <f>IF($N598&lt;&gt;1,"",IF($O598=1,N(IFERROR(INDEX('Catálogo'!$F$2:$F$500,MATCH($B598,'Catálogo'!$A$2:$A$500,0)),0)),INDEX($J$1:$J$597,MATCH($B598&amp;"|"&amp;($O598-1),$P$1:$P$597,0))))</f>
        <v/>
      </c>
      <c r="R598" s="17">
        <f>IF($N598&lt;&gt;1,"",IF($O598=1,N(IFERROR(INDEX('Catálogo'!$E$2:$E$500,MATCH($B598,'Catálogo'!$A$2:$A$500,0)),0)),INDEX($K$1:$K$597,MATCH($B598&amp;"|"&amp;($O598-1),$P$1:$P$597,0))))</f>
        <v/>
      </c>
    </row>
    <row r="599" ht="18" customHeight="1">
      <c r="A599" s="18" t="n"/>
      <c r="B599" s="6" t="n"/>
      <c r="C599" s="19">
        <f>IF($B599="","",IFERROR(INDEX('Catálogo'!$B$2:$B$500,MATCH($B599,'Catálogo'!$A$2:$A$500,0)),"Clave no encontrada"))</f>
        <v/>
      </c>
      <c r="D599" s="6" t="n"/>
      <c r="E599" s="8" t="n"/>
      <c r="F599" s="7" t="n"/>
      <c r="G599" s="6" t="n"/>
      <c r="H599" s="10">
        <f>IF($N599&lt;&gt;1,"",IF(AND($I599&gt;0,ISNUMBER($F599)),$F599,$R599))</f>
        <v/>
      </c>
      <c r="I599" s="9">
        <f>IF($N599&lt;&gt;1,"",IF($D599="Salida",-ABS($E599),IF($D599="Entrada",ABS($E599),$E599)))</f>
        <v/>
      </c>
      <c r="J599" s="9">
        <f>IF($N599&lt;&gt;1,"",$Q599+$I599)</f>
        <v/>
      </c>
      <c r="K599" s="10">
        <f>IF($N599&lt;&gt;1,"",IF($I599&gt;0,IF($Q599&gt;0,($Q599*$R599+$I599*$H599)/($Q599+$I599),$H599),$R599))</f>
        <v/>
      </c>
      <c r="L599" s="10">
        <f>IF($N599&lt;&gt;1,"",ROUND($J599*$K599,2))</f>
        <v/>
      </c>
      <c r="N599" s="17">
        <f>IF(AND($B599&lt;&gt;"",ISNUMBER($E599),$D599&lt;&gt;""),1,0)</f>
        <v/>
      </c>
      <c r="O599" s="17">
        <f>IF($N599=1,COUNTIFS($B$2:$B599,$B599,$N$2:$N599,1),"")</f>
        <v/>
      </c>
      <c r="P599" s="17">
        <f>IF($N599=1,$B599&amp;"|"&amp;$O599,"")</f>
        <v/>
      </c>
      <c r="Q599" s="17">
        <f>IF($N599&lt;&gt;1,"",IF($O599=1,N(IFERROR(INDEX('Catálogo'!$F$2:$F$500,MATCH($B599,'Catálogo'!$A$2:$A$500,0)),0)),INDEX($J$1:$J$598,MATCH($B599&amp;"|"&amp;($O599-1),$P$1:$P$598,0))))</f>
        <v/>
      </c>
      <c r="R599" s="17">
        <f>IF($N599&lt;&gt;1,"",IF($O599=1,N(IFERROR(INDEX('Catálogo'!$E$2:$E$500,MATCH($B599,'Catálogo'!$A$2:$A$500,0)),0)),INDEX($K$1:$K$598,MATCH($B599&amp;"|"&amp;($O599-1),$P$1:$P$598,0))))</f>
        <v/>
      </c>
    </row>
    <row r="600" ht="18" customHeight="1">
      <c r="A600" s="18" t="n"/>
      <c r="B600" s="6" t="n"/>
      <c r="C600" s="19">
        <f>IF($B600="","",IFERROR(INDEX('Catálogo'!$B$2:$B$500,MATCH($B600,'Catálogo'!$A$2:$A$500,0)),"Clave no encontrada"))</f>
        <v/>
      </c>
      <c r="D600" s="6" t="n"/>
      <c r="E600" s="8" t="n"/>
      <c r="F600" s="7" t="n"/>
      <c r="G600" s="6" t="n"/>
      <c r="H600" s="10">
        <f>IF($N600&lt;&gt;1,"",IF(AND($I600&gt;0,ISNUMBER($F600)),$F600,$R600))</f>
        <v/>
      </c>
      <c r="I600" s="9">
        <f>IF($N600&lt;&gt;1,"",IF($D600="Salida",-ABS($E600),IF($D600="Entrada",ABS($E600),$E600)))</f>
        <v/>
      </c>
      <c r="J600" s="9">
        <f>IF($N600&lt;&gt;1,"",$Q600+$I600)</f>
        <v/>
      </c>
      <c r="K600" s="10">
        <f>IF($N600&lt;&gt;1,"",IF($I600&gt;0,IF($Q600&gt;0,($Q600*$R600+$I600*$H600)/($Q600+$I600),$H600),$R600))</f>
        <v/>
      </c>
      <c r="L600" s="10">
        <f>IF($N600&lt;&gt;1,"",ROUND($J600*$K600,2))</f>
        <v/>
      </c>
      <c r="N600" s="17">
        <f>IF(AND($B600&lt;&gt;"",ISNUMBER($E600),$D600&lt;&gt;""),1,0)</f>
        <v/>
      </c>
      <c r="O600" s="17">
        <f>IF($N600=1,COUNTIFS($B$2:$B600,$B600,$N$2:$N600,1),"")</f>
        <v/>
      </c>
      <c r="P600" s="17">
        <f>IF($N600=1,$B600&amp;"|"&amp;$O600,"")</f>
        <v/>
      </c>
      <c r="Q600" s="17">
        <f>IF($N600&lt;&gt;1,"",IF($O600=1,N(IFERROR(INDEX('Catálogo'!$F$2:$F$500,MATCH($B600,'Catálogo'!$A$2:$A$500,0)),0)),INDEX($J$1:$J$599,MATCH($B600&amp;"|"&amp;($O600-1),$P$1:$P$599,0))))</f>
        <v/>
      </c>
      <c r="R600" s="17">
        <f>IF($N600&lt;&gt;1,"",IF($O600=1,N(IFERROR(INDEX('Catálogo'!$E$2:$E$500,MATCH($B600,'Catálogo'!$A$2:$A$500,0)),0)),INDEX($K$1:$K$599,MATCH($B600&amp;"|"&amp;($O600-1),$P$1:$P$599,0))))</f>
        <v/>
      </c>
    </row>
    <row r="601" ht="18" customHeight="1">
      <c r="A601" s="18" t="n"/>
      <c r="B601" s="6" t="n"/>
      <c r="C601" s="19">
        <f>IF($B601="","",IFERROR(INDEX('Catálogo'!$B$2:$B$500,MATCH($B601,'Catálogo'!$A$2:$A$500,0)),"Clave no encontrada"))</f>
        <v/>
      </c>
      <c r="D601" s="6" t="n"/>
      <c r="E601" s="8" t="n"/>
      <c r="F601" s="7" t="n"/>
      <c r="G601" s="6" t="n"/>
      <c r="H601" s="10">
        <f>IF($N601&lt;&gt;1,"",IF(AND($I601&gt;0,ISNUMBER($F601)),$F601,$R601))</f>
        <v/>
      </c>
      <c r="I601" s="9">
        <f>IF($N601&lt;&gt;1,"",IF($D601="Salida",-ABS($E601),IF($D601="Entrada",ABS($E601),$E601)))</f>
        <v/>
      </c>
      <c r="J601" s="9">
        <f>IF($N601&lt;&gt;1,"",$Q601+$I601)</f>
        <v/>
      </c>
      <c r="K601" s="10">
        <f>IF($N601&lt;&gt;1,"",IF($I601&gt;0,IF($Q601&gt;0,($Q601*$R601+$I601*$H601)/($Q601+$I601),$H601),$R601))</f>
        <v/>
      </c>
      <c r="L601" s="10">
        <f>IF($N601&lt;&gt;1,"",ROUND($J601*$K601,2))</f>
        <v/>
      </c>
      <c r="N601" s="17">
        <f>IF(AND($B601&lt;&gt;"",ISNUMBER($E601),$D601&lt;&gt;""),1,0)</f>
        <v/>
      </c>
      <c r="O601" s="17">
        <f>IF($N601=1,COUNTIFS($B$2:$B601,$B601,$N$2:$N601,1),"")</f>
        <v/>
      </c>
      <c r="P601" s="17">
        <f>IF($N601=1,$B601&amp;"|"&amp;$O601,"")</f>
        <v/>
      </c>
      <c r="Q601" s="17">
        <f>IF($N601&lt;&gt;1,"",IF($O601=1,N(IFERROR(INDEX('Catálogo'!$F$2:$F$500,MATCH($B601,'Catálogo'!$A$2:$A$500,0)),0)),INDEX($J$1:$J$600,MATCH($B601&amp;"|"&amp;($O601-1),$P$1:$P$600,0))))</f>
        <v/>
      </c>
      <c r="R601" s="17">
        <f>IF($N601&lt;&gt;1,"",IF($O601=1,N(IFERROR(INDEX('Catálogo'!$E$2:$E$500,MATCH($B601,'Catálogo'!$A$2:$A$500,0)),0)),INDEX($K$1:$K$600,MATCH($B601&amp;"|"&amp;($O601-1),$P$1:$P$600,0))))</f>
        <v/>
      </c>
    </row>
    <row r="602" ht="18" customHeight="1">
      <c r="A602" s="18" t="n"/>
      <c r="B602" s="6" t="n"/>
      <c r="C602" s="19">
        <f>IF($B602="","",IFERROR(INDEX('Catálogo'!$B$2:$B$500,MATCH($B602,'Catálogo'!$A$2:$A$500,0)),"Clave no encontrada"))</f>
        <v/>
      </c>
      <c r="D602" s="6" t="n"/>
      <c r="E602" s="8" t="n"/>
      <c r="F602" s="7" t="n"/>
      <c r="G602" s="6" t="n"/>
      <c r="H602" s="10">
        <f>IF($N602&lt;&gt;1,"",IF(AND($I602&gt;0,ISNUMBER($F602)),$F602,$R602))</f>
        <v/>
      </c>
      <c r="I602" s="9">
        <f>IF($N602&lt;&gt;1,"",IF($D602="Salida",-ABS($E602),IF($D602="Entrada",ABS($E602),$E602)))</f>
        <v/>
      </c>
      <c r="J602" s="9">
        <f>IF($N602&lt;&gt;1,"",$Q602+$I602)</f>
        <v/>
      </c>
      <c r="K602" s="10">
        <f>IF($N602&lt;&gt;1,"",IF($I602&gt;0,IF($Q602&gt;0,($Q602*$R602+$I602*$H602)/($Q602+$I602),$H602),$R602))</f>
        <v/>
      </c>
      <c r="L602" s="10">
        <f>IF($N602&lt;&gt;1,"",ROUND($J602*$K602,2))</f>
        <v/>
      </c>
      <c r="N602" s="17">
        <f>IF(AND($B602&lt;&gt;"",ISNUMBER($E602),$D602&lt;&gt;""),1,0)</f>
        <v/>
      </c>
      <c r="O602" s="17">
        <f>IF($N602=1,COUNTIFS($B$2:$B602,$B602,$N$2:$N602,1),"")</f>
        <v/>
      </c>
      <c r="P602" s="17">
        <f>IF($N602=1,$B602&amp;"|"&amp;$O602,"")</f>
        <v/>
      </c>
      <c r="Q602" s="17">
        <f>IF($N602&lt;&gt;1,"",IF($O602=1,N(IFERROR(INDEX('Catálogo'!$F$2:$F$500,MATCH($B602,'Catálogo'!$A$2:$A$500,0)),0)),INDEX($J$1:$J$601,MATCH($B602&amp;"|"&amp;($O602-1),$P$1:$P$601,0))))</f>
        <v/>
      </c>
      <c r="R602" s="17">
        <f>IF($N602&lt;&gt;1,"",IF($O602=1,N(IFERROR(INDEX('Catálogo'!$E$2:$E$500,MATCH($B602,'Catálogo'!$A$2:$A$500,0)),0)),INDEX($K$1:$K$601,MATCH($B602&amp;"|"&amp;($O602-1),$P$1:$P$601,0))))</f>
        <v/>
      </c>
    </row>
    <row r="603" ht="18" customHeight="1">
      <c r="A603" s="18" t="n"/>
      <c r="B603" s="6" t="n"/>
      <c r="C603" s="19">
        <f>IF($B603="","",IFERROR(INDEX('Catálogo'!$B$2:$B$500,MATCH($B603,'Catálogo'!$A$2:$A$500,0)),"Clave no encontrada"))</f>
        <v/>
      </c>
      <c r="D603" s="6" t="n"/>
      <c r="E603" s="8" t="n"/>
      <c r="F603" s="7" t="n"/>
      <c r="G603" s="6" t="n"/>
      <c r="H603" s="10">
        <f>IF($N603&lt;&gt;1,"",IF(AND($I603&gt;0,ISNUMBER($F603)),$F603,$R603))</f>
        <v/>
      </c>
      <c r="I603" s="9">
        <f>IF($N603&lt;&gt;1,"",IF($D603="Salida",-ABS($E603),IF($D603="Entrada",ABS($E603),$E603)))</f>
        <v/>
      </c>
      <c r="J603" s="9">
        <f>IF($N603&lt;&gt;1,"",$Q603+$I603)</f>
        <v/>
      </c>
      <c r="K603" s="10">
        <f>IF($N603&lt;&gt;1,"",IF($I603&gt;0,IF($Q603&gt;0,($Q603*$R603+$I603*$H603)/($Q603+$I603),$H603),$R603))</f>
        <v/>
      </c>
      <c r="L603" s="10">
        <f>IF($N603&lt;&gt;1,"",ROUND($J603*$K603,2))</f>
        <v/>
      </c>
      <c r="N603" s="17">
        <f>IF(AND($B603&lt;&gt;"",ISNUMBER($E603),$D603&lt;&gt;""),1,0)</f>
        <v/>
      </c>
      <c r="O603" s="17">
        <f>IF($N603=1,COUNTIFS($B$2:$B603,$B603,$N$2:$N603,1),"")</f>
        <v/>
      </c>
      <c r="P603" s="17">
        <f>IF($N603=1,$B603&amp;"|"&amp;$O603,"")</f>
        <v/>
      </c>
      <c r="Q603" s="17">
        <f>IF($N603&lt;&gt;1,"",IF($O603=1,N(IFERROR(INDEX('Catálogo'!$F$2:$F$500,MATCH($B603,'Catálogo'!$A$2:$A$500,0)),0)),INDEX($J$1:$J$602,MATCH($B603&amp;"|"&amp;($O603-1),$P$1:$P$602,0))))</f>
        <v/>
      </c>
      <c r="R603" s="17">
        <f>IF($N603&lt;&gt;1,"",IF($O603=1,N(IFERROR(INDEX('Catálogo'!$E$2:$E$500,MATCH($B603,'Catálogo'!$A$2:$A$500,0)),0)),INDEX($K$1:$K$602,MATCH($B603&amp;"|"&amp;($O603-1),$P$1:$P$602,0))))</f>
        <v/>
      </c>
    </row>
    <row r="604" ht="18" customHeight="1">
      <c r="A604" s="18" t="n"/>
      <c r="B604" s="6" t="n"/>
      <c r="C604" s="19">
        <f>IF($B604="","",IFERROR(INDEX('Catálogo'!$B$2:$B$500,MATCH($B604,'Catálogo'!$A$2:$A$500,0)),"Clave no encontrada"))</f>
        <v/>
      </c>
      <c r="D604" s="6" t="n"/>
      <c r="E604" s="8" t="n"/>
      <c r="F604" s="7" t="n"/>
      <c r="G604" s="6" t="n"/>
      <c r="H604" s="10">
        <f>IF($N604&lt;&gt;1,"",IF(AND($I604&gt;0,ISNUMBER($F604)),$F604,$R604))</f>
        <v/>
      </c>
      <c r="I604" s="9">
        <f>IF($N604&lt;&gt;1,"",IF($D604="Salida",-ABS($E604),IF($D604="Entrada",ABS($E604),$E604)))</f>
        <v/>
      </c>
      <c r="J604" s="9">
        <f>IF($N604&lt;&gt;1,"",$Q604+$I604)</f>
        <v/>
      </c>
      <c r="K604" s="10">
        <f>IF($N604&lt;&gt;1,"",IF($I604&gt;0,IF($Q604&gt;0,($Q604*$R604+$I604*$H604)/($Q604+$I604),$H604),$R604))</f>
        <v/>
      </c>
      <c r="L604" s="10">
        <f>IF($N604&lt;&gt;1,"",ROUND($J604*$K604,2))</f>
        <v/>
      </c>
      <c r="N604" s="17">
        <f>IF(AND($B604&lt;&gt;"",ISNUMBER($E604),$D604&lt;&gt;""),1,0)</f>
        <v/>
      </c>
      <c r="O604" s="17">
        <f>IF($N604=1,COUNTIFS($B$2:$B604,$B604,$N$2:$N604,1),"")</f>
        <v/>
      </c>
      <c r="P604" s="17">
        <f>IF($N604=1,$B604&amp;"|"&amp;$O604,"")</f>
        <v/>
      </c>
      <c r="Q604" s="17">
        <f>IF($N604&lt;&gt;1,"",IF($O604=1,N(IFERROR(INDEX('Catálogo'!$F$2:$F$500,MATCH($B604,'Catálogo'!$A$2:$A$500,0)),0)),INDEX($J$1:$J$603,MATCH($B604&amp;"|"&amp;($O604-1),$P$1:$P$603,0))))</f>
        <v/>
      </c>
      <c r="R604" s="17">
        <f>IF($N604&lt;&gt;1,"",IF($O604=1,N(IFERROR(INDEX('Catálogo'!$E$2:$E$500,MATCH($B604,'Catálogo'!$A$2:$A$500,0)),0)),INDEX($K$1:$K$603,MATCH($B604&amp;"|"&amp;($O604-1),$P$1:$P$603,0))))</f>
        <v/>
      </c>
    </row>
    <row r="605" ht="18" customHeight="1">
      <c r="A605" s="18" t="n"/>
      <c r="B605" s="6" t="n"/>
      <c r="C605" s="19">
        <f>IF($B605="","",IFERROR(INDEX('Catálogo'!$B$2:$B$500,MATCH($B605,'Catálogo'!$A$2:$A$500,0)),"Clave no encontrada"))</f>
        <v/>
      </c>
      <c r="D605" s="6" t="n"/>
      <c r="E605" s="8" t="n"/>
      <c r="F605" s="7" t="n"/>
      <c r="G605" s="6" t="n"/>
      <c r="H605" s="10">
        <f>IF($N605&lt;&gt;1,"",IF(AND($I605&gt;0,ISNUMBER($F605)),$F605,$R605))</f>
        <v/>
      </c>
      <c r="I605" s="9">
        <f>IF($N605&lt;&gt;1,"",IF($D605="Salida",-ABS($E605),IF($D605="Entrada",ABS($E605),$E605)))</f>
        <v/>
      </c>
      <c r="J605" s="9">
        <f>IF($N605&lt;&gt;1,"",$Q605+$I605)</f>
        <v/>
      </c>
      <c r="K605" s="10">
        <f>IF($N605&lt;&gt;1,"",IF($I605&gt;0,IF($Q605&gt;0,($Q605*$R605+$I605*$H605)/($Q605+$I605),$H605),$R605))</f>
        <v/>
      </c>
      <c r="L605" s="10">
        <f>IF($N605&lt;&gt;1,"",ROUND($J605*$K605,2))</f>
        <v/>
      </c>
      <c r="N605" s="17">
        <f>IF(AND($B605&lt;&gt;"",ISNUMBER($E605),$D605&lt;&gt;""),1,0)</f>
        <v/>
      </c>
      <c r="O605" s="17">
        <f>IF($N605=1,COUNTIFS($B$2:$B605,$B605,$N$2:$N605,1),"")</f>
        <v/>
      </c>
      <c r="P605" s="17">
        <f>IF($N605=1,$B605&amp;"|"&amp;$O605,"")</f>
        <v/>
      </c>
      <c r="Q605" s="17">
        <f>IF($N605&lt;&gt;1,"",IF($O605=1,N(IFERROR(INDEX('Catálogo'!$F$2:$F$500,MATCH($B605,'Catálogo'!$A$2:$A$500,0)),0)),INDEX($J$1:$J$604,MATCH($B605&amp;"|"&amp;($O605-1),$P$1:$P$604,0))))</f>
        <v/>
      </c>
      <c r="R605" s="17">
        <f>IF($N605&lt;&gt;1,"",IF($O605=1,N(IFERROR(INDEX('Catálogo'!$E$2:$E$500,MATCH($B605,'Catálogo'!$A$2:$A$500,0)),0)),INDEX($K$1:$K$604,MATCH($B605&amp;"|"&amp;($O605-1),$P$1:$P$604,0))))</f>
        <v/>
      </c>
    </row>
    <row r="606" ht="18" customHeight="1">
      <c r="A606" s="18" t="n"/>
      <c r="B606" s="6" t="n"/>
      <c r="C606" s="19">
        <f>IF($B606="","",IFERROR(INDEX('Catálogo'!$B$2:$B$500,MATCH($B606,'Catálogo'!$A$2:$A$500,0)),"Clave no encontrada"))</f>
        <v/>
      </c>
      <c r="D606" s="6" t="n"/>
      <c r="E606" s="8" t="n"/>
      <c r="F606" s="7" t="n"/>
      <c r="G606" s="6" t="n"/>
      <c r="H606" s="10">
        <f>IF($N606&lt;&gt;1,"",IF(AND($I606&gt;0,ISNUMBER($F606)),$F606,$R606))</f>
        <v/>
      </c>
      <c r="I606" s="9">
        <f>IF($N606&lt;&gt;1,"",IF($D606="Salida",-ABS($E606),IF($D606="Entrada",ABS($E606),$E606)))</f>
        <v/>
      </c>
      <c r="J606" s="9">
        <f>IF($N606&lt;&gt;1,"",$Q606+$I606)</f>
        <v/>
      </c>
      <c r="K606" s="10">
        <f>IF($N606&lt;&gt;1,"",IF($I606&gt;0,IF($Q606&gt;0,($Q606*$R606+$I606*$H606)/($Q606+$I606),$H606),$R606))</f>
        <v/>
      </c>
      <c r="L606" s="10">
        <f>IF($N606&lt;&gt;1,"",ROUND($J606*$K606,2))</f>
        <v/>
      </c>
      <c r="N606" s="17">
        <f>IF(AND($B606&lt;&gt;"",ISNUMBER($E606),$D606&lt;&gt;""),1,0)</f>
        <v/>
      </c>
      <c r="O606" s="17">
        <f>IF($N606=1,COUNTIFS($B$2:$B606,$B606,$N$2:$N606,1),"")</f>
        <v/>
      </c>
      <c r="P606" s="17">
        <f>IF($N606=1,$B606&amp;"|"&amp;$O606,"")</f>
        <v/>
      </c>
      <c r="Q606" s="17">
        <f>IF($N606&lt;&gt;1,"",IF($O606=1,N(IFERROR(INDEX('Catálogo'!$F$2:$F$500,MATCH($B606,'Catálogo'!$A$2:$A$500,0)),0)),INDEX($J$1:$J$605,MATCH($B606&amp;"|"&amp;($O606-1),$P$1:$P$605,0))))</f>
        <v/>
      </c>
      <c r="R606" s="17">
        <f>IF($N606&lt;&gt;1,"",IF($O606=1,N(IFERROR(INDEX('Catálogo'!$E$2:$E$500,MATCH($B606,'Catálogo'!$A$2:$A$500,0)),0)),INDEX($K$1:$K$605,MATCH($B606&amp;"|"&amp;($O606-1),$P$1:$P$605,0))))</f>
        <v/>
      </c>
    </row>
    <row r="607" ht="18" customHeight="1">
      <c r="A607" s="18" t="n"/>
      <c r="B607" s="6" t="n"/>
      <c r="C607" s="19">
        <f>IF($B607="","",IFERROR(INDEX('Catálogo'!$B$2:$B$500,MATCH($B607,'Catálogo'!$A$2:$A$500,0)),"Clave no encontrada"))</f>
        <v/>
      </c>
      <c r="D607" s="6" t="n"/>
      <c r="E607" s="8" t="n"/>
      <c r="F607" s="7" t="n"/>
      <c r="G607" s="6" t="n"/>
      <c r="H607" s="10">
        <f>IF($N607&lt;&gt;1,"",IF(AND($I607&gt;0,ISNUMBER($F607)),$F607,$R607))</f>
        <v/>
      </c>
      <c r="I607" s="9">
        <f>IF($N607&lt;&gt;1,"",IF($D607="Salida",-ABS($E607),IF($D607="Entrada",ABS($E607),$E607)))</f>
        <v/>
      </c>
      <c r="J607" s="9">
        <f>IF($N607&lt;&gt;1,"",$Q607+$I607)</f>
        <v/>
      </c>
      <c r="K607" s="10">
        <f>IF($N607&lt;&gt;1,"",IF($I607&gt;0,IF($Q607&gt;0,($Q607*$R607+$I607*$H607)/($Q607+$I607),$H607),$R607))</f>
        <v/>
      </c>
      <c r="L607" s="10">
        <f>IF($N607&lt;&gt;1,"",ROUND($J607*$K607,2))</f>
        <v/>
      </c>
      <c r="N607" s="17">
        <f>IF(AND($B607&lt;&gt;"",ISNUMBER($E607),$D607&lt;&gt;""),1,0)</f>
        <v/>
      </c>
      <c r="O607" s="17">
        <f>IF($N607=1,COUNTIFS($B$2:$B607,$B607,$N$2:$N607,1),"")</f>
        <v/>
      </c>
      <c r="P607" s="17">
        <f>IF($N607=1,$B607&amp;"|"&amp;$O607,"")</f>
        <v/>
      </c>
      <c r="Q607" s="17">
        <f>IF($N607&lt;&gt;1,"",IF($O607=1,N(IFERROR(INDEX('Catálogo'!$F$2:$F$500,MATCH($B607,'Catálogo'!$A$2:$A$500,0)),0)),INDEX($J$1:$J$606,MATCH($B607&amp;"|"&amp;($O607-1),$P$1:$P$606,0))))</f>
        <v/>
      </c>
      <c r="R607" s="17">
        <f>IF($N607&lt;&gt;1,"",IF($O607=1,N(IFERROR(INDEX('Catálogo'!$E$2:$E$500,MATCH($B607,'Catálogo'!$A$2:$A$500,0)),0)),INDEX($K$1:$K$606,MATCH($B607&amp;"|"&amp;($O607-1),$P$1:$P$606,0))))</f>
        <v/>
      </c>
    </row>
    <row r="608" ht="18" customHeight="1">
      <c r="A608" s="18" t="n"/>
      <c r="B608" s="6" t="n"/>
      <c r="C608" s="19">
        <f>IF($B608="","",IFERROR(INDEX('Catálogo'!$B$2:$B$500,MATCH($B608,'Catálogo'!$A$2:$A$500,0)),"Clave no encontrada"))</f>
        <v/>
      </c>
      <c r="D608" s="6" t="n"/>
      <c r="E608" s="8" t="n"/>
      <c r="F608" s="7" t="n"/>
      <c r="G608" s="6" t="n"/>
      <c r="H608" s="10">
        <f>IF($N608&lt;&gt;1,"",IF(AND($I608&gt;0,ISNUMBER($F608)),$F608,$R608))</f>
        <v/>
      </c>
      <c r="I608" s="9">
        <f>IF($N608&lt;&gt;1,"",IF($D608="Salida",-ABS($E608),IF($D608="Entrada",ABS($E608),$E608)))</f>
        <v/>
      </c>
      <c r="J608" s="9">
        <f>IF($N608&lt;&gt;1,"",$Q608+$I608)</f>
        <v/>
      </c>
      <c r="K608" s="10">
        <f>IF($N608&lt;&gt;1,"",IF($I608&gt;0,IF($Q608&gt;0,($Q608*$R608+$I608*$H608)/($Q608+$I608),$H608),$R608))</f>
        <v/>
      </c>
      <c r="L608" s="10">
        <f>IF($N608&lt;&gt;1,"",ROUND($J608*$K608,2))</f>
        <v/>
      </c>
      <c r="N608" s="17">
        <f>IF(AND($B608&lt;&gt;"",ISNUMBER($E608),$D608&lt;&gt;""),1,0)</f>
        <v/>
      </c>
      <c r="O608" s="17">
        <f>IF($N608=1,COUNTIFS($B$2:$B608,$B608,$N$2:$N608,1),"")</f>
        <v/>
      </c>
      <c r="P608" s="17">
        <f>IF($N608=1,$B608&amp;"|"&amp;$O608,"")</f>
        <v/>
      </c>
      <c r="Q608" s="17">
        <f>IF($N608&lt;&gt;1,"",IF($O608=1,N(IFERROR(INDEX('Catálogo'!$F$2:$F$500,MATCH($B608,'Catálogo'!$A$2:$A$500,0)),0)),INDEX($J$1:$J$607,MATCH($B608&amp;"|"&amp;($O608-1),$P$1:$P$607,0))))</f>
        <v/>
      </c>
      <c r="R608" s="17">
        <f>IF($N608&lt;&gt;1,"",IF($O608=1,N(IFERROR(INDEX('Catálogo'!$E$2:$E$500,MATCH($B608,'Catálogo'!$A$2:$A$500,0)),0)),INDEX($K$1:$K$607,MATCH($B608&amp;"|"&amp;($O608-1),$P$1:$P$607,0))))</f>
        <v/>
      </c>
    </row>
    <row r="609" ht="18" customHeight="1">
      <c r="A609" s="18" t="n"/>
      <c r="B609" s="6" t="n"/>
      <c r="C609" s="19">
        <f>IF($B609="","",IFERROR(INDEX('Catálogo'!$B$2:$B$500,MATCH($B609,'Catálogo'!$A$2:$A$500,0)),"Clave no encontrada"))</f>
        <v/>
      </c>
      <c r="D609" s="6" t="n"/>
      <c r="E609" s="8" t="n"/>
      <c r="F609" s="7" t="n"/>
      <c r="G609" s="6" t="n"/>
      <c r="H609" s="10">
        <f>IF($N609&lt;&gt;1,"",IF(AND($I609&gt;0,ISNUMBER($F609)),$F609,$R609))</f>
        <v/>
      </c>
      <c r="I609" s="9">
        <f>IF($N609&lt;&gt;1,"",IF($D609="Salida",-ABS($E609),IF($D609="Entrada",ABS($E609),$E609)))</f>
        <v/>
      </c>
      <c r="J609" s="9">
        <f>IF($N609&lt;&gt;1,"",$Q609+$I609)</f>
        <v/>
      </c>
      <c r="K609" s="10">
        <f>IF($N609&lt;&gt;1,"",IF($I609&gt;0,IF($Q609&gt;0,($Q609*$R609+$I609*$H609)/($Q609+$I609),$H609),$R609))</f>
        <v/>
      </c>
      <c r="L609" s="10">
        <f>IF($N609&lt;&gt;1,"",ROUND($J609*$K609,2))</f>
        <v/>
      </c>
      <c r="N609" s="17">
        <f>IF(AND($B609&lt;&gt;"",ISNUMBER($E609),$D609&lt;&gt;""),1,0)</f>
        <v/>
      </c>
      <c r="O609" s="17">
        <f>IF($N609=1,COUNTIFS($B$2:$B609,$B609,$N$2:$N609,1),"")</f>
        <v/>
      </c>
      <c r="P609" s="17">
        <f>IF($N609=1,$B609&amp;"|"&amp;$O609,"")</f>
        <v/>
      </c>
      <c r="Q609" s="17">
        <f>IF($N609&lt;&gt;1,"",IF($O609=1,N(IFERROR(INDEX('Catálogo'!$F$2:$F$500,MATCH($B609,'Catálogo'!$A$2:$A$500,0)),0)),INDEX($J$1:$J$608,MATCH($B609&amp;"|"&amp;($O609-1),$P$1:$P$608,0))))</f>
        <v/>
      </c>
      <c r="R609" s="17">
        <f>IF($N609&lt;&gt;1,"",IF($O609=1,N(IFERROR(INDEX('Catálogo'!$E$2:$E$500,MATCH($B609,'Catálogo'!$A$2:$A$500,0)),0)),INDEX($K$1:$K$608,MATCH($B609&amp;"|"&amp;($O609-1),$P$1:$P$608,0))))</f>
        <v/>
      </c>
    </row>
    <row r="610" ht="18" customHeight="1">
      <c r="A610" s="18" t="n"/>
      <c r="B610" s="6" t="n"/>
      <c r="C610" s="19">
        <f>IF($B610="","",IFERROR(INDEX('Catálogo'!$B$2:$B$500,MATCH($B610,'Catálogo'!$A$2:$A$500,0)),"Clave no encontrada"))</f>
        <v/>
      </c>
      <c r="D610" s="6" t="n"/>
      <c r="E610" s="8" t="n"/>
      <c r="F610" s="7" t="n"/>
      <c r="G610" s="6" t="n"/>
      <c r="H610" s="10">
        <f>IF($N610&lt;&gt;1,"",IF(AND($I610&gt;0,ISNUMBER($F610)),$F610,$R610))</f>
        <v/>
      </c>
      <c r="I610" s="9">
        <f>IF($N610&lt;&gt;1,"",IF($D610="Salida",-ABS($E610),IF($D610="Entrada",ABS($E610),$E610)))</f>
        <v/>
      </c>
      <c r="J610" s="9">
        <f>IF($N610&lt;&gt;1,"",$Q610+$I610)</f>
        <v/>
      </c>
      <c r="K610" s="10">
        <f>IF($N610&lt;&gt;1,"",IF($I610&gt;0,IF($Q610&gt;0,($Q610*$R610+$I610*$H610)/($Q610+$I610),$H610),$R610))</f>
        <v/>
      </c>
      <c r="L610" s="10">
        <f>IF($N610&lt;&gt;1,"",ROUND($J610*$K610,2))</f>
        <v/>
      </c>
      <c r="N610" s="17">
        <f>IF(AND($B610&lt;&gt;"",ISNUMBER($E610),$D610&lt;&gt;""),1,0)</f>
        <v/>
      </c>
      <c r="O610" s="17">
        <f>IF($N610=1,COUNTIFS($B$2:$B610,$B610,$N$2:$N610,1),"")</f>
        <v/>
      </c>
      <c r="P610" s="17">
        <f>IF($N610=1,$B610&amp;"|"&amp;$O610,"")</f>
        <v/>
      </c>
      <c r="Q610" s="17">
        <f>IF($N610&lt;&gt;1,"",IF($O610=1,N(IFERROR(INDEX('Catálogo'!$F$2:$F$500,MATCH($B610,'Catálogo'!$A$2:$A$500,0)),0)),INDEX($J$1:$J$609,MATCH($B610&amp;"|"&amp;($O610-1),$P$1:$P$609,0))))</f>
        <v/>
      </c>
      <c r="R610" s="17">
        <f>IF($N610&lt;&gt;1,"",IF($O610=1,N(IFERROR(INDEX('Catálogo'!$E$2:$E$500,MATCH($B610,'Catálogo'!$A$2:$A$500,0)),0)),INDEX($K$1:$K$609,MATCH($B610&amp;"|"&amp;($O610-1),$P$1:$P$609,0))))</f>
        <v/>
      </c>
    </row>
    <row r="611" ht="18" customHeight="1">
      <c r="A611" s="18" t="n"/>
      <c r="B611" s="6" t="n"/>
      <c r="C611" s="19">
        <f>IF($B611="","",IFERROR(INDEX('Catálogo'!$B$2:$B$500,MATCH($B611,'Catálogo'!$A$2:$A$500,0)),"Clave no encontrada"))</f>
        <v/>
      </c>
      <c r="D611" s="6" t="n"/>
      <c r="E611" s="8" t="n"/>
      <c r="F611" s="7" t="n"/>
      <c r="G611" s="6" t="n"/>
      <c r="H611" s="10">
        <f>IF($N611&lt;&gt;1,"",IF(AND($I611&gt;0,ISNUMBER($F611)),$F611,$R611))</f>
        <v/>
      </c>
      <c r="I611" s="9">
        <f>IF($N611&lt;&gt;1,"",IF($D611="Salida",-ABS($E611),IF($D611="Entrada",ABS($E611),$E611)))</f>
        <v/>
      </c>
      <c r="J611" s="9">
        <f>IF($N611&lt;&gt;1,"",$Q611+$I611)</f>
        <v/>
      </c>
      <c r="K611" s="10">
        <f>IF($N611&lt;&gt;1,"",IF($I611&gt;0,IF($Q611&gt;0,($Q611*$R611+$I611*$H611)/($Q611+$I611),$H611),$R611))</f>
        <v/>
      </c>
      <c r="L611" s="10">
        <f>IF($N611&lt;&gt;1,"",ROUND($J611*$K611,2))</f>
        <v/>
      </c>
      <c r="N611" s="17">
        <f>IF(AND($B611&lt;&gt;"",ISNUMBER($E611),$D611&lt;&gt;""),1,0)</f>
        <v/>
      </c>
      <c r="O611" s="17">
        <f>IF($N611=1,COUNTIFS($B$2:$B611,$B611,$N$2:$N611,1),"")</f>
        <v/>
      </c>
      <c r="P611" s="17">
        <f>IF($N611=1,$B611&amp;"|"&amp;$O611,"")</f>
        <v/>
      </c>
      <c r="Q611" s="17">
        <f>IF($N611&lt;&gt;1,"",IF($O611=1,N(IFERROR(INDEX('Catálogo'!$F$2:$F$500,MATCH($B611,'Catálogo'!$A$2:$A$500,0)),0)),INDEX($J$1:$J$610,MATCH($B611&amp;"|"&amp;($O611-1),$P$1:$P$610,0))))</f>
        <v/>
      </c>
      <c r="R611" s="17">
        <f>IF($N611&lt;&gt;1,"",IF($O611=1,N(IFERROR(INDEX('Catálogo'!$E$2:$E$500,MATCH($B611,'Catálogo'!$A$2:$A$500,0)),0)),INDEX($K$1:$K$610,MATCH($B611&amp;"|"&amp;($O611-1),$P$1:$P$610,0))))</f>
        <v/>
      </c>
    </row>
    <row r="612" ht="18" customHeight="1">
      <c r="A612" s="18" t="n"/>
      <c r="B612" s="6" t="n"/>
      <c r="C612" s="19">
        <f>IF($B612="","",IFERROR(INDEX('Catálogo'!$B$2:$B$500,MATCH($B612,'Catálogo'!$A$2:$A$500,0)),"Clave no encontrada"))</f>
        <v/>
      </c>
      <c r="D612" s="6" t="n"/>
      <c r="E612" s="8" t="n"/>
      <c r="F612" s="7" t="n"/>
      <c r="G612" s="6" t="n"/>
      <c r="H612" s="10">
        <f>IF($N612&lt;&gt;1,"",IF(AND($I612&gt;0,ISNUMBER($F612)),$F612,$R612))</f>
        <v/>
      </c>
      <c r="I612" s="9">
        <f>IF($N612&lt;&gt;1,"",IF($D612="Salida",-ABS($E612),IF($D612="Entrada",ABS($E612),$E612)))</f>
        <v/>
      </c>
      <c r="J612" s="9">
        <f>IF($N612&lt;&gt;1,"",$Q612+$I612)</f>
        <v/>
      </c>
      <c r="K612" s="10">
        <f>IF($N612&lt;&gt;1,"",IF($I612&gt;0,IF($Q612&gt;0,($Q612*$R612+$I612*$H612)/($Q612+$I612),$H612),$R612))</f>
        <v/>
      </c>
      <c r="L612" s="10">
        <f>IF($N612&lt;&gt;1,"",ROUND($J612*$K612,2))</f>
        <v/>
      </c>
      <c r="N612" s="17">
        <f>IF(AND($B612&lt;&gt;"",ISNUMBER($E612),$D612&lt;&gt;""),1,0)</f>
        <v/>
      </c>
      <c r="O612" s="17">
        <f>IF($N612=1,COUNTIFS($B$2:$B612,$B612,$N$2:$N612,1),"")</f>
        <v/>
      </c>
      <c r="P612" s="17">
        <f>IF($N612=1,$B612&amp;"|"&amp;$O612,"")</f>
        <v/>
      </c>
      <c r="Q612" s="17">
        <f>IF($N612&lt;&gt;1,"",IF($O612=1,N(IFERROR(INDEX('Catálogo'!$F$2:$F$500,MATCH($B612,'Catálogo'!$A$2:$A$500,0)),0)),INDEX($J$1:$J$611,MATCH($B612&amp;"|"&amp;($O612-1),$P$1:$P$611,0))))</f>
        <v/>
      </c>
      <c r="R612" s="17">
        <f>IF($N612&lt;&gt;1,"",IF($O612=1,N(IFERROR(INDEX('Catálogo'!$E$2:$E$500,MATCH($B612,'Catálogo'!$A$2:$A$500,0)),0)),INDEX($K$1:$K$611,MATCH($B612&amp;"|"&amp;($O612-1),$P$1:$P$611,0))))</f>
        <v/>
      </c>
    </row>
    <row r="613" ht="18" customHeight="1">
      <c r="A613" s="18" t="n"/>
      <c r="B613" s="6" t="n"/>
      <c r="C613" s="19">
        <f>IF($B613="","",IFERROR(INDEX('Catálogo'!$B$2:$B$500,MATCH($B613,'Catálogo'!$A$2:$A$500,0)),"Clave no encontrada"))</f>
        <v/>
      </c>
      <c r="D613" s="6" t="n"/>
      <c r="E613" s="8" t="n"/>
      <c r="F613" s="7" t="n"/>
      <c r="G613" s="6" t="n"/>
      <c r="H613" s="10">
        <f>IF($N613&lt;&gt;1,"",IF(AND($I613&gt;0,ISNUMBER($F613)),$F613,$R613))</f>
        <v/>
      </c>
      <c r="I613" s="9">
        <f>IF($N613&lt;&gt;1,"",IF($D613="Salida",-ABS($E613),IF($D613="Entrada",ABS($E613),$E613)))</f>
        <v/>
      </c>
      <c r="J613" s="9">
        <f>IF($N613&lt;&gt;1,"",$Q613+$I613)</f>
        <v/>
      </c>
      <c r="K613" s="10">
        <f>IF($N613&lt;&gt;1,"",IF($I613&gt;0,IF($Q613&gt;0,($Q613*$R613+$I613*$H613)/($Q613+$I613),$H613),$R613))</f>
        <v/>
      </c>
      <c r="L613" s="10">
        <f>IF($N613&lt;&gt;1,"",ROUND($J613*$K613,2))</f>
        <v/>
      </c>
      <c r="N613" s="17">
        <f>IF(AND($B613&lt;&gt;"",ISNUMBER($E613),$D613&lt;&gt;""),1,0)</f>
        <v/>
      </c>
      <c r="O613" s="17">
        <f>IF($N613=1,COUNTIFS($B$2:$B613,$B613,$N$2:$N613,1),"")</f>
        <v/>
      </c>
      <c r="P613" s="17">
        <f>IF($N613=1,$B613&amp;"|"&amp;$O613,"")</f>
        <v/>
      </c>
      <c r="Q613" s="17">
        <f>IF($N613&lt;&gt;1,"",IF($O613=1,N(IFERROR(INDEX('Catálogo'!$F$2:$F$500,MATCH($B613,'Catálogo'!$A$2:$A$500,0)),0)),INDEX($J$1:$J$612,MATCH($B613&amp;"|"&amp;($O613-1),$P$1:$P$612,0))))</f>
        <v/>
      </c>
      <c r="R613" s="17">
        <f>IF($N613&lt;&gt;1,"",IF($O613=1,N(IFERROR(INDEX('Catálogo'!$E$2:$E$500,MATCH($B613,'Catálogo'!$A$2:$A$500,0)),0)),INDEX($K$1:$K$612,MATCH($B613&amp;"|"&amp;($O613-1),$P$1:$P$612,0))))</f>
        <v/>
      </c>
    </row>
    <row r="614" ht="18" customHeight="1">
      <c r="A614" s="18" t="n"/>
      <c r="B614" s="6" t="n"/>
      <c r="C614" s="19">
        <f>IF($B614="","",IFERROR(INDEX('Catálogo'!$B$2:$B$500,MATCH($B614,'Catálogo'!$A$2:$A$500,0)),"Clave no encontrada"))</f>
        <v/>
      </c>
      <c r="D614" s="6" t="n"/>
      <c r="E614" s="8" t="n"/>
      <c r="F614" s="7" t="n"/>
      <c r="G614" s="6" t="n"/>
      <c r="H614" s="10">
        <f>IF($N614&lt;&gt;1,"",IF(AND($I614&gt;0,ISNUMBER($F614)),$F614,$R614))</f>
        <v/>
      </c>
      <c r="I614" s="9">
        <f>IF($N614&lt;&gt;1,"",IF($D614="Salida",-ABS($E614),IF($D614="Entrada",ABS($E614),$E614)))</f>
        <v/>
      </c>
      <c r="J614" s="9">
        <f>IF($N614&lt;&gt;1,"",$Q614+$I614)</f>
        <v/>
      </c>
      <c r="K614" s="10">
        <f>IF($N614&lt;&gt;1,"",IF($I614&gt;0,IF($Q614&gt;0,($Q614*$R614+$I614*$H614)/($Q614+$I614),$H614),$R614))</f>
        <v/>
      </c>
      <c r="L614" s="10">
        <f>IF($N614&lt;&gt;1,"",ROUND($J614*$K614,2))</f>
        <v/>
      </c>
      <c r="N614" s="17">
        <f>IF(AND($B614&lt;&gt;"",ISNUMBER($E614),$D614&lt;&gt;""),1,0)</f>
        <v/>
      </c>
      <c r="O614" s="17">
        <f>IF($N614=1,COUNTIFS($B$2:$B614,$B614,$N$2:$N614,1),"")</f>
        <v/>
      </c>
      <c r="P614" s="17">
        <f>IF($N614=1,$B614&amp;"|"&amp;$O614,"")</f>
        <v/>
      </c>
      <c r="Q614" s="17">
        <f>IF($N614&lt;&gt;1,"",IF($O614=1,N(IFERROR(INDEX('Catálogo'!$F$2:$F$500,MATCH($B614,'Catálogo'!$A$2:$A$500,0)),0)),INDEX($J$1:$J$613,MATCH($B614&amp;"|"&amp;($O614-1),$P$1:$P$613,0))))</f>
        <v/>
      </c>
      <c r="R614" s="17">
        <f>IF($N614&lt;&gt;1,"",IF($O614=1,N(IFERROR(INDEX('Catálogo'!$E$2:$E$500,MATCH($B614,'Catálogo'!$A$2:$A$500,0)),0)),INDEX($K$1:$K$613,MATCH($B614&amp;"|"&amp;($O614-1),$P$1:$P$613,0))))</f>
        <v/>
      </c>
    </row>
    <row r="615" ht="18" customHeight="1">
      <c r="A615" s="18" t="n"/>
      <c r="B615" s="6" t="n"/>
      <c r="C615" s="19">
        <f>IF($B615="","",IFERROR(INDEX('Catálogo'!$B$2:$B$500,MATCH($B615,'Catálogo'!$A$2:$A$500,0)),"Clave no encontrada"))</f>
        <v/>
      </c>
      <c r="D615" s="6" t="n"/>
      <c r="E615" s="8" t="n"/>
      <c r="F615" s="7" t="n"/>
      <c r="G615" s="6" t="n"/>
      <c r="H615" s="10">
        <f>IF($N615&lt;&gt;1,"",IF(AND($I615&gt;0,ISNUMBER($F615)),$F615,$R615))</f>
        <v/>
      </c>
      <c r="I615" s="9">
        <f>IF($N615&lt;&gt;1,"",IF($D615="Salida",-ABS($E615),IF($D615="Entrada",ABS($E615),$E615)))</f>
        <v/>
      </c>
      <c r="J615" s="9">
        <f>IF($N615&lt;&gt;1,"",$Q615+$I615)</f>
        <v/>
      </c>
      <c r="K615" s="10">
        <f>IF($N615&lt;&gt;1,"",IF($I615&gt;0,IF($Q615&gt;0,($Q615*$R615+$I615*$H615)/($Q615+$I615),$H615),$R615))</f>
        <v/>
      </c>
      <c r="L615" s="10">
        <f>IF($N615&lt;&gt;1,"",ROUND($J615*$K615,2))</f>
        <v/>
      </c>
      <c r="N615" s="17">
        <f>IF(AND($B615&lt;&gt;"",ISNUMBER($E615),$D615&lt;&gt;""),1,0)</f>
        <v/>
      </c>
      <c r="O615" s="17">
        <f>IF($N615=1,COUNTIFS($B$2:$B615,$B615,$N$2:$N615,1),"")</f>
        <v/>
      </c>
      <c r="P615" s="17">
        <f>IF($N615=1,$B615&amp;"|"&amp;$O615,"")</f>
        <v/>
      </c>
      <c r="Q615" s="17">
        <f>IF($N615&lt;&gt;1,"",IF($O615=1,N(IFERROR(INDEX('Catálogo'!$F$2:$F$500,MATCH($B615,'Catálogo'!$A$2:$A$500,0)),0)),INDEX($J$1:$J$614,MATCH($B615&amp;"|"&amp;($O615-1),$P$1:$P$614,0))))</f>
        <v/>
      </c>
      <c r="R615" s="17">
        <f>IF($N615&lt;&gt;1,"",IF($O615=1,N(IFERROR(INDEX('Catálogo'!$E$2:$E$500,MATCH($B615,'Catálogo'!$A$2:$A$500,0)),0)),INDEX($K$1:$K$614,MATCH($B615&amp;"|"&amp;($O615-1),$P$1:$P$614,0))))</f>
        <v/>
      </c>
    </row>
    <row r="616" ht="18" customHeight="1">
      <c r="A616" s="18" t="n"/>
      <c r="B616" s="6" t="n"/>
      <c r="C616" s="19">
        <f>IF($B616="","",IFERROR(INDEX('Catálogo'!$B$2:$B$500,MATCH($B616,'Catálogo'!$A$2:$A$500,0)),"Clave no encontrada"))</f>
        <v/>
      </c>
      <c r="D616" s="6" t="n"/>
      <c r="E616" s="8" t="n"/>
      <c r="F616" s="7" t="n"/>
      <c r="G616" s="6" t="n"/>
      <c r="H616" s="10">
        <f>IF($N616&lt;&gt;1,"",IF(AND($I616&gt;0,ISNUMBER($F616)),$F616,$R616))</f>
        <v/>
      </c>
      <c r="I616" s="9">
        <f>IF($N616&lt;&gt;1,"",IF($D616="Salida",-ABS($E616),IF($D616="Entrada",ABS($E616),$E616)))</f>
        <v/>
      </c>
      <c r="J616" s="9">
        <f>IF($N616&lt;&gt;1,"",$Q616+$I616)</f>
        <v/>
      </c>
      <c r="K616" s="10">
        <f>IF($N616&lt;&gt;1,"",IF($I616&gt;0,IF($Q616&gt;0,($Q616*$R616+$I616*$H616)/($Q616+$I616),$H616),$R616))</f>
        <v/>
      </c>
      <c r="L616" s="10">
        <f>IF($N616&lt;&gt;1,"",ROUND($J616*$K616,2))</f>
        <v/>
      </c>
      <c r="N616" s="17">
        <f>IF(AND($B616&lt;&gt;"",ISNUMBER($E616),$D616&lt;&gt;""),1,0)</f>
        <v/>
      </c>
      <c r="O616" s="17">
        <f>IF($N616=1,COUNTIFS($B$2:$B616,$B616,$N$2:$N616,1),"")</f>
        <v/>
      </c>
      <c r="P616" s="17">
        <f>IF($N616=1,$B616&amp;"|"&amp;$O616,"")</f>
        <v/>
      </c>
      <c r="Q616" s="17">
        <f>IF($N616&lt;&gt;1,"",IF($O616=1,N(IFERROR(INDEX('Catálogo'!$F$2:$F$500,MATCH($B616,'Catálogo'!$A$2:$A$500,0)),0)),INDEX($J$1:$J$615,MATCH($B616&amp;"|"&amp;($O616-1),$P$1:$P$615,0))))</f>
        <v/>
      </c>
      <c r="R616" s="17">
        <f>IF($N616&lt;&gt;1,"",IF($O616=1,N(IFERROR(INDEX('Catálogo'!$E$2:$E$500,MATCH($B616,'Catálogo'!$A$2:$A$500,0)),0)),INDEX($K$1:$K$615,MATCH($B616&amp;"|"&amp;($O616-1),$P$1:$P$615,0))))</f>
        <v/>
      </c>
    </row>
    <row r="617" ht="18" customHeight="1">
      <c r="A617" s="18" t="n"/>
      <c r="B617" s="6" t="n"/>
      <c r="C617" s="19">
        <f>IF($B617="","",IFERROR(INDEX('Catálogo'!$B$2:$B$500,MATCH($B617,'Catálogo'!$A$2:$A$500,0)),"Clave no encontrada"))</f>
        <v/>
      </c>
      <c r="D617" s="6" t="n"/>
      <c r="E617" s="8" t="n"/>
      <c r="F617" s="7" t="n"/>
      <c r="G617" s="6" t="n"/>
      <c r="H617" s="10">
        <f>IF($N617&lt;&gt;1,"",IF(AND($I617&gt;0,ISNUMBER($F617)),$F617,$R617))</f>
        <v/>
      </c>
      <c r="I617" s="9">
        <f>IF($N617&lt;&gt;1,"",IF($D617="Salida",-ABS($E617),IF($D617="Entrada",ABS($E617),$E617)))</f>
        <v/>
      </c>
      <c r="J617" s="9">
        <f>IF($N617&lt;&gt;1,"",$Q617+$I617)</f>
        <v/>
      </c>
      <c r="K617" s="10">
        <f>IF($N617&lt;&gt;1,"",IF($I617&gt;0,IF($Q617&gt;0,($Q617*$R617+$I617*$H617)/($Q617+$I617),$H617),$R617))</f>
        <v/>
      </c>
      <c r="L617" s="10">
        <f>IF($N617&lt;&gt;1,"",ROUND($J617*$K617,2))</f>
        <v/>
      </c>
      <c r="N617" s="17">
        <f>IF(AND($B617&lt;&gt;"",ISNUMBER($E617),$D617&lt;&gt;""),1,0)</f>
        <v/>
      </c>
      <c r="O617" s="17">
        <f>IF($N617=1,COUNTIFS($B$2:$B617,$B617,$N$2:$N617,1),"")</f>
        <v/>
      </c>
      <c r="P617" s="17">
        <f>IF($N617=1,$B617&amp;"|"&amp;$O617,"")</f>
        <v/>
      </c>
      <c r="Q617" s="17">
        <f>IF($N617&lt;&gt;1,"",IF($O617=1,N(IFERROR(INDEX('Catálogo'!$F$2:$F$500,MATCH($B617,'Catálogo'!$A$2:$A$500,0)),0)),INDEX($J$1:$J$616,MATCH($B617&amp;"|"&amp;($O617-1),$P$1:$P$616,0))))</f>
        <v/>
      </c>
      <c r="R617" s="17">
        <f>IF($N617&lt;&gt;1,"",IF($O617=1,N(IFERROR(INDEX('Catálogo'!$E$2:$E$500,MATCH($B617,'Catálogo'!$A$2:$A$500,0)),0)),INDEX($K$1:$K$616,MATCH($B617&amp;"|"&amp;($O617-1),$P$1:$P$616,0))))</f>
        <v/>
      </c>
    </row>
    <row r="618" ht="18" customHeight="1">
      <c r="A618" s="18" t="n"/>
      <c r="B618" s="6" t="n"/>
      <c r="C618" s="19">
        <f>IF($B618="","",IFERROR(INDEX('Catálogo'!$B$2:$B$500,MATCH($B618,'Catálogo'!$A$2:$A$500,0)),"Clave no encontrada"))</f>
        <v/>
      </c>
      <c r="D618" s="6" t="n"/>
      <c r="E618" s="8" t="n"/>
      <c r="F618" s="7" t="n"/>
      <c r="G618" s="6" t="n"/>
      <c r="H618" s="10">
        <f>IF($N618&lt;&gt;1,"",IF(AND($I618&gt;0,ISNUMBER($F618)),$F618,$R618))</f>
        <v/>
      </c>
      <c r="I618" s="9">
        <f>IF($N618&lt;&gt;1,"",IF($D618="Salida",-ABS($E618),IF($D618="Entrada",ABS($E618),$E618)))</f>
        <v/>
      </c>
      <c r="J618" s="9">
        <f>IF($N618&lt;&gt;1,"",$Q618+$I618)</f>
        <v/>
      </c>
      <c r="K618" s="10">
        <f>IF($N618&lt;&gt;1,"",IF($I618&gt;0,IF($Q618&gt;0,($Q618*$R618+$I618*$H618)/($Q618+$I618),$H618),$R618))</f>
        <v/>
      </c>
      <c r="L618" s="10">
        <f>IF($N618&lt;&gt;1,"",ROUND($J618*$K618,2))</f>
        <v/>
      </c>
      <c r="N618" s="17">
        <f>IF(AND($B618&lt;&gt;"",ISNUMBER($E618),$D618&lt;&gt;""),1,0)</f>
        <v/>
      </c>
      <c r="O618" s="17">
        <f>IF($N618=1,COUNTIFS($B$2:$B618,$B618,$N$2:$N618,1),"")</f>
        <v/>
      </c>
      <c r="P618" s="17">
        <f>IF($N618=1,$B618&amp;"|"&amp;$O618,"")</f>
        <v/>
      </c>
      <c r="Q618" s="17">
        <f>IF($N618&lt;&gt;1,"",IF($O618=1,N(IFERROR(INDEX('Catálogo'!$F$2:$F$500,MATCH($B618,'Catálogo'!$A$2:$A$500,0)),0)),INDEX($J$1:$J$617,MATCH($B618&amp;"|"&amp;($O618-1),$P$1:$P$617,0))))</f>
        <v/>
      </c>
      <c r="R618" s="17">
        <f>IF($N618&lt;&gt;1,"",IF($O618=1,N(IFERROR(INDEX('Catálogo'!$E$2:$E$500,MATCH($B618,'Catálogo'!$A$2:$A$500,0)),0)),INDEX($K$1:$K$617,MATCH($B618&amp;"|"&amp;($O618-1),$P$1:$P$617,0))))</f>
        <v/>
      </c>
    </row>
    <row r="619" ht="18" customHeight="1">
      <c r="A619" s="18" t="n"/>
      <c r="B619" s="6" t="n"/>
      <c r="C619" s="19">
        <f>IF($B619="","",IFERROR(INDEX('Catálogo'!$B$2:$B$500,MATCH($B619,'Catálogo'!$A$2:$A$500,0)),"Clave no encontrada"))</f>
        <v/>
      </c>
      <c r="D619" s="6" t="n"/>
      <c r="E619" s="8" t="n"/>
      <c r="F619" s="7" t="n"/>
      <c r="G619" s="6" t="n"/>
      <c r="H619" s="10">
        <f>IF($N619&lt;&gt;1,"",IF(AND($I619&gt;0,ISNUMBER($F619)),$F619,$R619))</f>
        <v/>
      </c>
      <c r="I619" s="9">
        <f>IF($N619&lt;&gt;1,"",IF($D619="Salida",-ABS($E619),IF($D619="Entrada",ABS($E619),$E619)))</f>
        <v/>
      </c>
      <c r="J619" s="9">
        <f>IF($N619&lt;&gt;1,"",$Q619+$I619)</f>
        <v/>
      </c>
      <c r="K619" s="10">
        <f>IF($N619&lt;&gt;1,"",IF($I619&gt;0,IF($Q619&gt;0,($Q619*$R619+$I619*$H619)/($Q619+$I619),$H619),$R619))</f>
        <v/>
      </c>
      <c r="L619" s="10">
        <f>IF($N619&lt;&gt;1,"",ROUND($J619*$K619,2))</f>
        <v/>
      </c>
      <c r="N619" s="17">
        <f>IF(AND($B619&lt;&gt;"",ISNUMBER($E619),$D619&lt;&gt;""),1,0)</f>
        <v/>
      </c>
      <c r="O619" s="17">
        <f>IF($N619=1,COUNTIFS($B$2:$B619,$B619,$N$2:$N619,1),"")</f>
        <v/>
      </c>
      <c r="P619" s="17">
        <f>IF($N619=1,$B619&amp;"|"&amp;$O619,"")</f>
        <v/>
      </c>
      <c r="Q619" s="17">
        <f>IF($N619&lt;&gt;1,"",IF($O619=1,N(IFERROR(INDEX('Catálogo'!$F$2:$F$500,MATCH($B619,'Catálogo'!$A$2:$A$500,0)),0)),INDEX($J$1:$J$618,MATCH($B619&amp;"|"&amp;($O619-1),$P$1:$P$618,0))))</f>
        <v/>
      </c>
      <c r="R619" s="17">
        <f>IF($N619&lt;&gt;1,"",IF($O619=1,N(IFERROR(INDEX('Catálogo'!$E$2:$E$500,MATCH($B619,'Catálogo'!$A$2:$A$500,0)),0)),INDEX($K$1:$K$618,MATCH($B619&amp;"|"&amp;($O619-1),$P$1:$P$618,0))))</f>
        <v/>
      </c>
    </row>
    <row r="620" ht="18" customHeight="1">
      <c r="A620" s="18" t="n"/>
      <c r="B620" s="6" t="n"/>
      <c r="C620" s="19">
        <f>IF($B620="","",IFERROR(INDEX('Catálogo'!$B$2:$B$500,MATCH($B620,'Catálogo'!$A$2:$A$500,0)),"Clave no encontrada"))</f>
        <v/>
      </c>
      <c r="D620" s="6" t="n"/>
      <c r="E620" s="8" t="n"/>
      <c r="F620" s="7" t="n"/>
      <c r="G620" s="6" t="n"/>
      <c r="H620" s="10">
        <f>IF($N620&lt;&gt;1,"",IF(AND($I620&gt;0,ISNUMBER($F620)),$F620,$R620))</f>
        <v/>
      </c>
      <c r="I620" s="9">
        <f>IF($N620&lt;&gt;1,"",IF($D620="Salida",-ABS($E620),IF($D620="Entrada",ABS($E620),$E620)))</f>
        <v/>
      </c>
      <c r="J620" s="9">
        <f>IF($N620&lt;&gt;1,"",$Q620+$I620)</f>
        <v/>
      </c>
      <c r="K620" s="10">
        <f>IF($N620&lt;&gt;1,"",IF($I620&gt;0,IF($Q620&gt;0,($Q620*$R620+$I620*$H620)/($Q620+$I620),$H620),$R620))</f>
        <v/>
      </c>
      <c r="L620" s="10">
        <f>IF($N620&lt;&gt;1,"",ROUND($J620*$K620,2))</f>
        <v/>
      </c>
      <c r="N620" s="17">
        <f>IF(AND($B620&lt;&gt;"",ISNUMBER($E620),$D620&lt;&gt;""),1,0)</f>
        <v/>
      </c>
      <c r="O620" s="17">
        <f>IF($N620=1,COUNTIFS($B$2:$B620,$B620,$N$2:$N620,1),"")</f>
        <v/>
      </c>
      <c r="P620" s="17">
        <f>IF($N620=1,$B620&amp;"|"&amp;$O620,"")</f>
        <v/>
      </c>
      <c r="Q620" s="17">
        <f>IF($N620&lt;&gt;1,"",IF($O620=1,N(IFERROR(INDEX('Catálogo'!$F$2:$F$500,MATCH($B620,'Catálogo'!$A$2:$A$500,0)),0)),INDEX($J$1:$J$619,MATCH($B620&amp;"|"&amp;($O620-1),$P$1:$P$619,0))))</f>
        <v/>
      </c>
      <c r="R620" s="17">
        <f>IF($N620&lt;&gt;1,"",IF($O620=1,N(IFERROR(INDEX('Catálogo'!$E$2:$E$500,MATCH($B620,'Catálogo'!$A$2:$A$500,0)),0)),INDEX($K$1:$K$619,MATCH($B620&amp;"|"&amp;($O620-1),$P$1:$P$619,0))))</f>
        <v/>
      </c>
    </row>
    <row r="621" ht="18" customHeight="1">
      <c r="A621" s="18" t="n"/>
      <c r="B621" s="6" t="n"/>
      <c r="C621" s="19">
        <f>IF($B621="","",IFERROR(INDEX('Catálogo'!$B$2:$B$500,MATCH($B621,'Catálogo'!$A$2:$A$500,0)),"Clave no encontrada"))</f>
        <v/>
      </c>
      <c r="D621" s="6" t="n"/>
      <c r="E621" s="8" t="n"/>
      <c r="F621" s="7" t="n"/>
      <c r="G621" s="6" t="n"/>
      <c r="H621" s="10">
        <f>IF($N621&lt;&gt;1,"",IF(AND($I621&gt;0,ISNUMBER($F621)),$F621,$R621))</f>
        <v/>
      </c>
      <c r="I621" s="9">
        <f>IF($N621&lt;&gt;1,"",IF($D621="Salida",-ABS($E621),IF($D621="Entrada",ABS($E621),$E621)))</f>
        <v/>
      </c>
      <c r="J621" s="9">
        <f>IF($N621&lt;&gt;1,"",$Q621+$I621)</f>
        <v/>
      </c>
      <c r="K621" s="10">
        <f>IF($N621&lt;&gt;1,"",IF($I621&gt;0,IF($Q621&gt;0,($Q621*$R621+$I621*$H621)/($Q621+$I621),$H621),$R621))</f>
        <v/>
      </c>
      <c r="L621" s="10">
        <f>IF($N621&lt;&gt;1,"",ROUND($J621*$K621,2))</f>
        <v/>
      </c>
      <c r="N621" s="17">
        <f>IF(AND($B621&lt;&gt;"",ISNUMBER($E621),$D621&lt;&gt;""),1,0)</f>
        <v/>
      </c>
      <c r="O621" s="17">
        <f>IF($N621=1,COUNTIFS($B$2:$B621,$B621,$N$2:$N621,1),"")</f>
        <v/>
      </c>
      <c r="P621" s="17">
        <f>IF($N621=1,$B621&amp;"|"&amp;$O621,"")</f>
        <v/>
      </c>
      <c r="Q621" s="17">
        <f>IF($N621&lt;&gt;1,"",IF($O621=1,N(IFERROR(INDEX('Catálogo'!$F$2:$F$500,MATCH($B621,'Catálogo'!$A$2:$A$500,0)),0)),INDEX($J$1:$J$620,MATCH($B621&amp;"|"&amp;($O621-1),$P$1:$P$620,0))))</f>
        <v/>
      </c>
      <c r="R621" s="17">
        <f>IF($N621&lt;&gt;1,"",IF($O621=1,N(IFERROR(INDEX('Catálogo'!$E$2:$E$500,MATCH($B621,'Catálogo'!$A$2:$A$500,0)),0)),INDEX($K$1:$K$620,MATCH($B621&amp;"|"&amp;($O621-1),$P$1:$P$620,0))))</f>
        <v/>
      </c>
    </row>
    <row r="622" ht="18" customHeight="1">
      <c r="A622" s="18" t="n"/>
      <c r="B622" s="6" t="n"/>
      <c r="C622" s="19">
        <f>IF($B622="","",IFERROR(INDEX('Catálogo'!$B$2:$B$500,MATCH($B622,'Catálogo'!$A$2:$A$500,0)),"Clave no encontrada"))</f>
        <v/>
      </c>
      <c r="D622" s="6" t="n"/>
      <c r="E622" s="8" t="n"/>
      <c r="F622" s="7" t="n"/>
      <c r="G622" s="6" t="n"/>
      <c r="H622" s="10">
        <f>IF($N622&lt;&gt;1,"",IF(AND($I622&gt;0,ISNUMBER($F622)),$F622,$R622))</f>
        <v/>
      </c>
      <c r="I622" s="9">
        <f>IF($N622&lt;&gt;1,"",IF($D622="Salida",-ABS($E622),IF($D622="Entrada",ABS($E622),$E622)))</f>
        <v/>
      </c>
      <c r="J622" s="9">
        <f>IF($N622&lt;&gt;1,"",$Q622+$I622)</f>
        <v/>
      </c>
      <c r="K622" s="10">
        <f>IF($N622&lt;&gt;1,"",IF($I622&gt;0,IF($Q622&gt;0,($Q622*$R622+$I622*$H622)/($Q622+$I622),$H622),$R622))</f>
        <v/>
      </c>
      <c r="L622" s="10">
        <f>IF($N622&lt;&gt;1,"",ROUND($J622*$K622,2))</f>
        <v/>
      </c>
      <c r="N622" s="17">
        <f>IF(AND($B622&lt;&gt;"",ISNUMBER($E622),$D622&lt;&gt;""),1,0)</f>
        <v/>
      </c>
      <c r="O622" s="17">
        <f>IF($N622=1,COUNTIFS($B$2:$B622,$B622,$N$2:$N622,1),"")</f>
        <v/>
      </c>
      <c r="P622" s="17">
        <f>IF($N622=1,$B622&amp;"|"&amp;$O622,"")</f>
        <v/>
      </c>
      <c r="Q622" s="17">
        <f>IF($N622&lt;&gt;1,"",IF($O622=1,N(IFERROR(INDEX('Catálogo'!$F$2:$F$500,MATCH($B622,'Catálogo'!$A$2:$A$500,0)),0)),INDEX($J$1:$J$621,MATCH($B622&amp;"|"&amp;($O622-1),$P$1:$P$621,0))))</f>
        <v/>
      </c>
      <c r="R622" s="17">
        <f>IF($N622&lt;&gt;1,"",IF($O622=1,N(IFERROR(INDEX('Catálogo'!$E$2:$E$500,MATCH($B622,'Catálogo'!$A$2:$A$500,0)),0)),INDEX($K$1:$K$621,MATCH($B622&amp;"|"&amp;($O622-1),$P$1:$P$621,0))))</f>
        <v/>
      </c>
    </row>
    <row r="623" ht="18" customHeight="1">
      <c r="A623" s="18" t="n"/>
      <c r="B623" s="6" t="n"/>
      <c r="C623" s="19">
        <f>IF($B623="","",IFERROR(INDEX('Catálogo'!$B$2:$B$500,MATCH($B623,'Catálogo'!$A$2:$A$500,0)),"Clave no encontrada"))</f>
        <v/>
      </c>
      <c r="D623" s="6" t="n"/>
      <c r="E623" s="8" t="n"/>
      <c r="F623" s="7" t="n"/>
      <c r="G623" s="6" t="n"/>
      <c r="H623" s="10">
        <f>IF($N623&lt;&gt;1,"",IF(AND($I623&gt;0,ISNUMBER($F623)),$F623,$R623))</f>
        <v/>
      </c>
      <c r="I623" s="9">
        <f>IF($N623&lt;&gt;1,"",IF($D623="Salida",-ABS($E623),IF($D623="Entrada",ABS($E623),$E623)))</f>
        <v/>
      </c>
      <c r="J623" s="9">
        <f>IF($N623&lt;&gt;1,"",$Q623+$I623)</f>
        <v/>
      </c>
      <c r="K623" s="10">
        <f>IF($N623&lt;&gt;1,"",IF($I623&gt;0,IF($Q623&gt;0,($Q623*$R623+$I623*$H623)/($Q623+$I623),$H623),$R623))</f>
        <v/>
      </c>
      <c r="L623" s="10">
        <f>IF($N623&lt;&gt;1,"",ROUND($J623*$K623,2))</f>
        <v/>
      </c>
      <c r="N623" s="17">
        <f>IF(AND($B623&lt;&gt;"",ISNUMBER($E623),$D623&lt;&gt;""),1,0)</f>
        <v/>
      </c>
      <c r="O623" s="17">
        <f>IF($N623=1,COUNTIFS($B$2:$B623,$B623,$N$2:$N623,1),"")</f>
        <v/>
      </c>
      <c r="P623" s="17">
        <f>IF($N623=1,$B623&amp;"|"&amp;$O623,"")</f>
        <v/>
      </c>
      <c r="Q623" s="17">
        <f>IF($N623&lt;&gt;1,"",IF($O623=1,N(IFERROR(INDEX('Catálogo'!$F$2:$F$500,MATCH($B623,'Catálogo'!$A$2:$A$500,0)),0)),INDEX($J$1:$J$622,MATCH($B623&amp;"|"&amp;($O623-1),$P$1:$P$622,0))))</f>
        <v/>
      </c>
      <c r="R623" s="17">
        <f>IF($N623&lt;&gt;1,"",IF($O623=1,N(IFERROR(INDEX('Catálogo'!$E$2:$E$500,MATCH($B623,'Catálogo'!$A$2:$A$500,0)),0)),INDEX($K$1:$K$622,MATCH($B623&amp;"|"&amp;($O623-1),$P$1:$P$622,0))))</f>
        <v/>
      </c>
    </row>
    <row r="624" ht="18" customHeight="1">
      <c r="A624" s="18" t="n"/>
      <c r="B624" s="6" t="n"/>
      <c r="C624" s="19">
        <f>IF($B624="","",IFERROR(INDEX('Catálogo'!$B$2:$B$500,MATCH($B624,'Catálogo'!$A$2:$A$500,0)),"Clave no encontrada"))</f>
        <v/>
      </c>
      <c r="D624" s="6" t="n"/>
      <c r="E624" s="8" t="n"/>
      <c r="F624" s="7" t="n"/>
      <c r="G624" s="6" t="n"/>
      <c r="H624" s="10">
        <f>IF($N624&lt;&gt;1,"",IF(AND($I624&gt;0,ISNUMBER($F624)),$F624,$R624))</f>
        <v/>
      </c>
      <c r="I624" s="9">
        <f>IF($N624&lt;&gt;1,"",IF($D624="Salida",-ABS($E624),IF($D624="Entrada",ABS($E624),$E624)))</f>
        <v/>
      </c>
      <c r="J624" s="9">
        <f>IF($N624&lt;&gt;1,"",$Q624+$I624)</f>
        <v/>
      </c>
      <c r="K624" s="10">
        <f>IF($N624&lt;&gt;1,"",IF($I624&gt;0,IF($Q624&gt;0,($Q624*$R624+$I624*$H624)/($Q624+$I624),$H624),$R624))</f>
        <v/>
      </c>
      <c r="L624" s="10">
        <f>IF($N624&lt;&gt;1,"",ROUND($J624*$K624,2))</f>
        <v/>
      </c>
      <c r="N624" s="17">
        <f>IF(AND($B624&lt;&gt;"",ISNUMBER($E624),$D624&lt;&gt;""),1,0)</f>
        <v/>
      </c>
      <c r="O624" s="17">
        <f>IF($N624=1,COUNTIFS($B$2:$B624,$B624,$N$2:$N624,1),"")</f>
        <v/>
      </c>
      <c r="P624" s="17">
        <f>IF($N624=1,$B624&amp;"|"&amp;$O624,"")</f>
        <v/>
      </c>
      <c r="Q624" s="17">
        <f>IF($N624&lt;&gt;1,"",IF($O624=1,N(IFERROR(INDEX('Catálogo'!$F$2:$F$500,MATCH($B624,'Catálogo'!$A$2:$A$500,0)),0)),INDEX($J$1:$J$623,MATCH($B624&amp;"|"&amp;($O624-1),$P$1:$P$623,0))))</f>
        <v/>
      </c>
      <c r="R624" s="17">
        <f>IF($N624&lt;&gt;1,"",IF($O624=1,N(IFERROR(INDEX('Catálogo'!$E$2:$E$500,MATCH($B624,'Catálogo'!$A$2:$A$500,0)),0)),INDEX($K$1:$K$623,MATCH($B624&amp;"|"&amp;($O624-1),$P$1:$P$623,0))))</f>
        <v/>
      </c>
    </row>
    <row r="625" ht="18" customHeight="1">
      <c r="A625" s="18" t="n"/>
      <c r="B625" s="6" t="n"/>
      <c r="C625" s="19">
        <f>IF($B625="","",IFERROR(INDEX('Catálogo'!$B$2:$B$500,MATCH($B625,'Catálogo'!$A$2:$A$500,0)),"Clave no encontrada"))</f>
        <v/>
      </c>
      <c r="D625" s="6" t="n"/>
      <c r="E625" s="8" t="n"/>
      <c r="F625" s="7" t="n"/>
      <c r="G625" s="6" t="n"/>
      <c r="H625" s="10">
        <f>IF($N625&lt;&gt;1,"",IF(AND($I625&gt;0,ISNUMBER($F625)),$F625,$R625))</f>
        <v/>
      </c>
      <c r="I625" s="9">
        <f>IF($N625&lt;&gt;1,"",IF($D625="Salida",-ABS($E625),IF($D625="Entrada",ABS($E625),$E625)))</f>
        <v/>
      </c>
      <c r="J625" s="9">
        <f>IF($N625&lt;&gt;1,"",$Q625+$I625)</f>
        <v/>
      </c>
      <c r="K625" s="10">
        <f>IF($N625&lt;&gt;1,"",IF($I625&gt;0,IF($Q625&gt;0,($Q625*$R625+$I625*$H625)/($Q625+$I625),$H625),$R625))</f>
        <v/>
      </c>
      <c r="L625" s="10">
        <f>IF($N625&lt;&gt;1,"",ROUND($J625*$K625,2))</f>
        <v/>
      </c>
      <c r="N625" s="17">
        <f>IF(AND($B625&lt;&gt;"",ISNUMBER($E625),$D625&lt;&gt;""),1,0)</f>
        <v/>
      </c>
      <c r="O625" s="17">
        <f>IF($N625=1,COUNTIFS($B$2:$B625,$B625,$N$2:$N625,1),"")</f>
        <v/>
      </c>
      <c r="P625" s="17">
        <f>IF($N625=1,$B625&amp;"|"&amp;$O625,"")</f>
        <v/>
      </c>
      <c r="Q625" s="17">
        <f>IF($N625&lt;&gt;1,"",IF($O625=1,N(IFERROR(INDEX('Catálogo'!$F$2:$F$500,MATCH($B625,'Catálogo'!$A$2:$A$500,0)),0)),INDEX($J$1:$J$624,MATCH($B625&amp;"|"&amp;($O625-1),$P$1:$P$624,0))))</f>
        <v/>
      </c>
      <c r="R625" s="17">
        <f>IF($N625&lt;&gt;1,"",IF($O625=1,N(IFERROR(INDEX('Catálogo'!$E$2:$E$500,MATCH($B625,'Catálogo'!$A$2:$A$500,0)),0)),INDEX($K$1:$K$624,MATCH($B625&amp;"|"&amp;($O625-1),$P$1:$P$624,0))))</f>
        <v/>
      </c>
    </row>
    <row r="626" ht="18" customHeight="1">
      <c r="A626" s="18" t="n"/>
      <c r="B626" s="6" t="n"/>
      <c r="C626" s="19">
        <f>IF($B626="","",IFERROR(INDEX('Catálogo'!$B$2:$B$500,MATCH($B626,'Catálogo'!$A$2:$A$500,0)),"Clave no encontrada"))</f>
        <v/>
      </c>
      <c r="D626" s="6" t="n"/>
      <c r="E626" s="8" t="n"/>
      <c r="F626" s="7" t="n"/>
      <c r="G626" s="6" t="n"/>
      <c r="H626" s="10">
        <f>IF($N626&lt;&gt;1,"",IF(AND($I626&gt;0,ISNUMBER($F626)),$F626,$R626))</f>
        <v/>
      </c>
      <c r="I626" s="9">
        <f>IF($N626&lt;&gt;1,"",IF($D626="Salida",-ABS($E626),IF($D626="Entrada",ABS($E626),$E626)))</f>
        <v/>
      </c>
      <c r="J626" s="9">
        <f>IF($N626&lt;&gt;1,"",$Q626+$I626)</f>
        <v/>
      </c>
      <c r="K626" s="10">
        <f>IF($N626&lt;&gt;1,"",IF($I626&gt;0,IF($Q626&gt;0,($Q626*$R626+$I626*$H626)/($Q626+$I626),$H626),$R626))</f>
        <v/>
      </c>
      <c r="L626" s="10">
        <f>IF($N626&lt;&gt;1,"",ROUND($J626*$K626,2))</f>
        <v/>
      </c>
      <c r="N626" s="17">
        <f>IF(AND($B626&lt;&gt;"",ISNUMBER($E626),$D626&lt;&gt;""),1,0)</f>
        <v/>
      </c>
      <c r="O626" s="17">
        <f>IF($N626=1,COUNTIFS($B$2:$B626,$B626,$N$2:$N626,1),"")</f>
        <v/>
      </c>
      <c r="P626" s="17">
        <f>IF($N626=1,$B626&amp;"|"&amp;$O626,"")</f>
        <v/>
      </c>
      <c r="Q626" s="17">
        <f>IF($N626&lt;&gt;1,"",IF($O626=1,N(IFERROR(INDEX('Catálogo'!$F$2:$F$500,MATCH($B626,'Catálogo'!$A$2:$A$500,0)),0)),INDEX($J$1:$J$625,MATCH($B626&amp;"|"&amp;($O626-1),$P$1:$P$625,0))))</f>
        <v/>
      </c>
      <c r="R626" s="17">
        <f>IF($N626&lt;&gt;1,"",IF($O626=1,N(IFERROR(INDEX('Catálogo'!$E$2:$E$500,MATCH($B626,'Catálogo'!$A$2:$A$500,0)),0)),INDEX($K$1:$K$625,MATCH($B626&amp;"|"&amp;($O626-1),$P$1:$P$625,0))))</f>
        <v/>
      </c>
    </row>
    <row r="627" ht="18" customHeight="1">
      <c r="A627" s="18" t="n"/>
      <c r="B627" s="6" t="n"/>
      <c r="C627" s="19">
        <f>IF($B627="","",IFERROR(INDEX('Catálogo'!$B$2:$B$500,MATCH($B627,'Catálogo'!$A$2:$A$500,0)),"Clave no encontrada"))</f>
        <v/>
      </c>
      <c r="D627" s="6" t="n"/>
      <c r="E627" s="8" t="n"/>
      <c r="F627" s="7" t="n"/>
      <c r="G627" s="6" t="n"/>
      <c r="H627" s="10">
        <f>IF($N627&lt;&gt;1,"",IF(AND($I627&gt;0,ISNUMBER($F627)),$F627,$R627))</f>
        <v/>
      </c>
      <c r="I627" s="9">
        <f>IF($N627&lt;&gt;1,"",IF($D627="Salida",-ABS($E627),IF($D627="Entrada",ABS($E627),$E627)))</f>
        <v/>
      </c>
      <c r="J627" s="9">
        <f>IF($N627&lt;&gt;1,"",$Q627+$I627)</f>
        <v/>
      </c>
      <c r="K627" s="10">
        <f>IF($N627&lt;&gt;1,"",IF($I627&gt;0,IF($Q627&gt;0,($Q627*$R627+$I627*$H627)/($Q627+$I627),$H627),$R627))</f>
        <v/>
      </c>
      <c r="L627" s="10">
        <f>IF($N627&lt;&gt;1,"",ROUND($J627*$K627,2))</f>
        <v/>
      </c>
      <c r="N627" s="17">
        <f>IF(AND($B627&lt;&gt;"",ISNUMBER($E627),$D627&lt;&gt;""),1,0)</f>
        <v/>
      </c>
      <c r="O627" s="17">
        <f>IF($N627=1,COUNTIFS($B$2:$B627,$B627,$N$2:$N627,1),"")</f>
        <v/>
      </c>
      <c r="P627" s="17">
        <f>IF($N627=1,$B627&amp;"|"&amp;$O627,"")</f>
        <v/>
      </c>
      <c r="Q627" s="17">
        <f>IF($N627&lt;&gt;1,"",IF($O627=1,N(IFERROR(INDEX('Catálogo'!$F$2:$F$500,MATCH($B627,'Catálogo'!$A$2:$A$500,0)),0)),INDEX($J$1:$J$626,MATCH($B627&amp;"|"&amp;($O627-1),$P$1:$P$626,0))))</f>
        <v/>
      </c>
      <c r="R627" s="17">
        <f>IF($N627&lt;&gt;1,"",IF($O627=1,N(IFERROR(INDEX('Catálogo'!$E$2:$E$500,MATCH($B627,'Catálogo'!$A$2:$A$500,0)),0)),INDEX($K$1:$K$626,MATCH($B627&amp;"|"&amp;($O627-1),$P$1:$P$626,0))))</f>
        <v/>
      </c>
    </row>
    <row r="628" ht="18" customHeight="1">
      <c r="A628" s="18" t="n"/>
      <c r="B628" s="6" t="n"/>
      <c r="C628" s="19">
        <f>IF($B628="","",IFERROR(INDEX('Catálogo'!$B$2:$B$500,MATCH($B628,'Catálogo'!$A$2:$A$500,0)),"Clave no encontrada"))</f>
        <v/>
      </c>
      <c r="D628" s="6" t="n"/>
      <c r="E628" s="8" t="n"/>
      <c r="F628" s="7" t="n"/>
      <c r="G628" s="6" t="n"/>
      <c r="H628" s="10">
        <f>IF($N628&lt;&gt;1,"",IF(AND($I628&gt;0,ISNUMBER($F628)),$F628,$R628))</f>
        <v/>
      </c>
      <c r="I628" s="9">
        <f>IF($N628&lt;&gt;1,"",IF($D628="Salida",-ABS($E628),IF($D628="Entrada",ABS($E628),$E628)))</f>
        <v/>
      </c>
      <c r="J628" s="9">
        <f>IF($N628&lt;&gt;1,"",$Q628+$I628)</f>
        <v/>
      </c>
      <c r="K628" s="10">
        <f>IF($N628&lt;&gt;1,"",IF($I628&gt;0,IF($Q628&gt;0,($Q628*$R628+$I628*$H628)/($Q628+$I628),$H628),$R628))</f>
        <v/>
      </c>
      <c r="L628" s="10">
        <f>IF($N628&lt;&gt;1,"",ROUND($J628*$K628,2))</f>
        <v/>
      </c>
      <c r="N628" s="17">
        <f>IF(AND($B628&lt;&gt;"",ISNUMBER($E628),$D628&lt;&gt;""),1,0)</f>
        <v/>
      </c>
      <c r="O628" s="17">
        <f>IF($N628=1,COUNTIFS($B$2:$B628,$B628,$N$2:$N628,1),"")</f>
        <v/>
      </c>
      <c r="P628" s="17">
        <f>IF($N628=1,$B628&amp;"|"&amp;$O628,"")</f>
        <v/>
      </c>
      <c r="Q628" s="17">
        <f>IF($N628&lt;&gt;1,"",IF($O628=1,N(IFERROR(INDEX('Catálogo'!$F$2:$F$500,MATCH($B628,'Catálogo'!$A$2:$A$500,0)),0)),INDEX($J$1:$J$627,MATCH($B628&amp;"|"&amp;($O628-1),$P$1:$P$627,0))))</f>
        <v/>
      </c>
      <c r="R628" s="17">
        <f>IF($N628&lt;&gt;1,"",IF($O628=1,N(IFERROR(INDEX('Catálogo'!$E$2:$E$500,MATCH($B628,'Catálogo'!$A$2:$A$500,0)),0)),INDEX($K$1:$K$627,MATCH($B628&amp;"|"&amp;($O628-1),$P$1:$P$627,0))))</f>
        <v/>
      </c>
    </row>
    <row r="629" ht="18" customHeight="1">
      <c r="A629" s="18" t="n"/>
      <c r="B629" s="6" t="n"/>
      <c r="C629" s="19">
        <f>IF($B629="","",IFERROR(INDEX('Catálogo'!$B$2:$B$500,MATCH($B629,'Catálogo'!$A$2:$A$500,0)),"Clave no encontrada"))</f>
        <v/>
      </c>
      <c r="D629" s="6" t="n"/>
      <c r="E629" s="8" t="n"/>
      <c r="F629" s="7" t="n"/>
      <c r="G629" s="6" t="n"/>
      <c r="H629" s="10">
        <f>IF($N629&lt;&gt;1,"",IF(AND($I629&gt;0,ISNUMBER($F629)),$F629,$R629))</f>
        <v/>
      </c>
      <c r="I629" s="9">
        <f>IF($N629&lt;&gt;1,"",IF($D629="Salida",-ABS($E629),IF($D629="Entrada",ABS($E629),$E629)))</f>
        <v/>
      </c>
      <c r="J629" s="9">
        <f>IF($N629&lt;&gt;1,"",$Q629+$I629)</f>
        <v/>
      </c>
      <c r="K629" s="10">
        <f>IF($N629&lt;&gt;1,"",IF($I629&gt;0,IF($Q629&gt;0,($Q629*$R629+$I629*$H629)/($Q629+$I629),$H629),$R629))</f>
        <v/>
      </c>
      <c r="L629" s="10">
        <f>IF($N629&lt;&gt;1,"",ROUND($J629*$K629,2))</f>
        <v/>
      </c>
      <c r="N629" s="17">
        <f>IF(AND($B629&lt;&gt;"",ISNUMBER($E629),$D629&lt;&gt;""),1,0)</f>
        <v/>
      </c>
      <c r="O629" s="17">
        <f>IF($N629=1,COUNTIFS($B$2:$B629,$B629,$N$2:$N629,1),"")</f>
        <v/>
      </c>
      <c r="P629" s="17">
        <f>IF($N629=1,$B629&amp;"|"&amp;$O629,"")</f>
        <v/>
      </c>
      <c r="Q629" s="17">
        <f>IF($N629&lt;&gt;1,"",IF($O629=1,N(IFERROR(INDEX('Catálogo'!$F$2:$F$500,MATCH($B629,'Catálogo'!$A$2:$A$500,0)),0)),INDEX($J$1:$J$628,MATCH($B629&amp;"|"&amp;($O629-1),$P$1:$P$628,0))))</f>
        <v/>
      </c>
      <c r="R629" s="17">
        <f>IF($N629&lt;&gt;1,"",IF($O629=1,N(IFERROR(INDEX('Catálogo'!$E$2:$E$500,MATCH($B629,'Catálogo'!$A$2:$A$500,0)),0)),INDEX($K$1:$K$628,MATCH($B629&amp;"|"&amp;($O629-1),$P$1:$P$628,0))))</f>
        <v/>
      </c>
    </row>
    <row r="630" ht="18" customHeight="1">
      <c r="A630" s="18" t="n"/>
      <c r="B630" s="6" t="n"/>
      <c r="C630" s="19">
        <f>IF($B630="","",IFERROR(INDEX('Catálogo'!$B$2:$B$500,MATCH($B630,'Catálogo'!$A$2:$A$500,0)),"Clave no encontrada"))</f>
        <v/>
      </c>
      <c r="D630" s="6" t="n"/>
      <c r="E630" s="8" t="n"/>
      <c r="F630" s="7" t="n"/>
      <c r="G630" s="6" t="n"/>
      <c r="H630" s="10">
        <f>IF($N630&lt;&gt;1,"",IF(AND($I630&gt;0,ISNUMBER($F630)),$F630,$R630))</f>
        <v/>
      </c>
      <c r="I630" s="9">
        <f>IF($N630&lt;&gt;1,"",IF($D630="Salida",-ABS($E630),IF($D630="Entrada",ABS($E630),$E630)))</f>
        <v/>
      </c>
      <c r="J630" s="9">
        <f>IF($N630&lt;&gt;1,"",$Q630+$I630)</f>
        <v/>
      </c>
      <c r="K630" s="10">
        <f>IF($N630&lt;&gt;1,"",IF($I630&gt;0,IF($Q630&gt;0,($Q630*$R630+$I630*$H630)/($Q630+$I630),$H630),$R630))</f>
        <v/>
      </c>
      <c r="L630" s="10">
        <f>IF($N630&lt;&gt;1,"",ROUND($J630*$K630,2))</f>
        <v/>
      </c>
      <c r="N630" s="17">
        <f>IF(AND($B630&lt;&gt;"",ISNUMBER($E630),$D630&lt;&gt;""),1,0)</f>
        <v/>
      </c>
      <c r="O630" s="17">
        <f>IF($N630=1,COUNTIFS($B$2:$B630,$B630,$N$2:$N630,1),"")</f>
        <v/>
      </c>
      <c r="P630" s="17">
        <f>IF($N630=1,$B630&amp;"|"&amp;$O630,"")</f>
        <v/>
      </c>
      <c r="Q630" s="17">
        <f>IF($N630&lt;&gt;1,"",IF($O630=1,N(IFERROR(INDEX('Catálogo'!$F$2:$F$500,MATCH($B630,'Catálogo'!$A$2:$A$500,0)),0)),INDEX($J$1:$J$629,MATCH($B630&amp;"|"&amp;($O630-1),$P$1:$P$629,0))))</f>
        <v/>
      </c>
      <c r="R630" s="17">
        <f>IF($N630&lt;&gt;1,"",IF($O630=1,N(IFERROR(INDEX('Catálogo'!$E$2:$E$500,MATCH($B630,'Catálogo'!$A$2:$A$500,0)),0)),INDEX($K$1:$K$629,MATCH($B630&amp;"|"&amp;($O630-1),$P$1:$P$629,0))))</f>
        <v/>
      </c>
    </row>
    <row r="631" ht="18" customHeight="1">
      <c r="A631" s="18" t="n"/>
      <c r="B631" s="6" t="n"/>
      <c r="C631" s="19">
        <f>IF($B631="","",IFERROR(INDEX('Catálogo'!$B$2:$B$500,MATCH($B631,'Catálogo'!$A$2:$A$500,0)),"Clave no encontrada"))</f>
        <v/>
      </c>
      <c r="D631" s="6" t="n"/>
      <c r="E631" s="8" t="n"/>
      <c r="F631" s="7" t="n"/>
      <c r="G631" s="6" t="n"/>
      <c r="H631" s="10">
        <f>IF($N631&lt;&gt;1,"",IF(AND($I631&gt;0,ISNUMBER($F631)),$F631,$R631))</f>
        <v/>
      </c>
      <c r="I631" s="9">
        <f>IF($N631&lt;&gt;1,"",IF($D631="Salida",-ABS($E631),IF($D631="Entrada",ABS($E631),$E631)))</f>
        <v/>
      </c>
      <c r="J631" s="9">
        <f>IF($N631&lt;&gt;1,"",$Q631+$I631)</f>
        <v/>
      </c>
      <c r="K631" s="10">
        <f>IF($N631&lt;&gt;1,"",IF($I631&gt;0,IF($Q631&gt;0,($Q631*$R631+$I631*$H631)/($Q631+$I631),$H631),$R631))</f>
        <v/>
      </c>
      <c r="L631" s="10">
        <f>IF($N631&lt;&gt;1,"",ROUND($J631*$K631,2))</f>
        <v/>
      </c>
      <c r="N631" s="17">
        <f>IF(AND($B631&lt;&gt;"",ISNUMBER($E631),$D631&lt;&gt;""),1,0)</f>
        <v/>
      </c>
      <c r="O631" s="17">
        <f>IF($N631=1,COUNTIFS($B$2:$B631,$B631,$N$2:$N631,1),"")</f>
        <v/>
      </c>
      <c r="P631" s="17">
        <f>IF($N631=1,$B631&amp;"|"&amp;$O631,"")</f>
        <v/>
      </c>
      <c r="Q631" s="17">
        <f>IF($N631&lt;&gt;1,"",IF($O631=1,N(IFERROR(INDEX('Catálogo'!$F$2:$F$500,MATCH($B631,'Catálogo'!$A$2:$A$500,0)),0)),INDEX($J$1:$J$630,MATCH($B631&amp;"|"&amp;($O631-1),$P$1:$P$630,0))))</f>
        <v/>
      </c>
      <c r="R631" s="17">
        <f>IF($N631&lt;&gt;1,"",IF($O631=1,N(IFERROR(INDEX('Catálogo'!$E$2:$E$500,MATCH($B631,'Catálogo'!$A$2:$A$500,0)),0)),INDEX($K$1:$K$630,MATCH($B631&amp;"|"&amp;($O631-1),$P$1:$P$630,0))))</f>
        <v/>
      </c>
    </row>
    <row r="632" ht="18" customHeight="1">
      <c r="A632" s="18" t="n"/>
      <c r="B632" s="6" t="n"/>
      <c r="C632" s="19">
        <f>IF($B632="","",IFERROR(INDEX('Catálogo'!$B$2:$B$500,MATCH($B632,'Catálogo'!$A$2:$A$500,0)),"Clave no encontrada"))</f>
        <v/>
      </c>
      <c r="D632" s="6" t="n"/>
      <c r="E632" s="8" t="n"/>
      <c r="F632" s="7" t="n"/>
      <c r="G632" s="6" t="n"/>
      <c r="H632" s="10">
        <f>IF($N632&lt;&gt;1,"",IF(AND($I632&gt;0,ISNUMBER($F632)),$F632,$R632))</f>
        <v/>
      </c>
      <c r="I632" s="9">
        <f>IF($N632&lt;&gt;1,"",IF($D632="Salida",-ABS($E632),IF($D632="Entrada",ABS($E632),$E632)))</f>
        <v/>
      </c>
      <c r="J632" s="9">
        <f>IF($N632&lt;&gt;1,"",$Q632+$I632)</f>
        <v/>
      </c>
      <c r="K632" s="10">
        <f>IF($N632&lt;&gt;1,"",IF($I632&gt;0,IF($Q632&gt;0,($Q632*$R632+$I632*$H632)/($Q632+$I632),$H632),$R632))</f>
        <v/>
      </c>
      <c r="L632" s="10">
        <f>IF($N632&lt;&gt;1,"",ROUND($J632*$K632,2))</f>
        <v/>
      </c>
      <c r="N632" s="17">
        <f>IF(AND($B632&lt;&gt;"",ISNUMBER($E632),$D632&lt;&gt;""),1,0)</f>
        <v/>
      </c>
      <c r="O632" s="17">
        <f>IF($N632=1,COUNTIFS($B$2:$B632,$B632,$N$2:$N632,1),"")</f>
        <v/>
      </c>
      <c r="P632" s="17">
        <f>IF($N632=1,$B632&amp;"|"&amp;$O632,"")</f>
        <v/>
      </c>
      <c r="Q632" s="17">
        <f>IF($N632&lt;&gt;1,"",IF($O632=1,N(IFERROR(INDEX('Catálogo'!$F$2:$F$500,MATCH($B632,'Catálogo'!$A$2:$A$500,0)),0)),INDEX($J$1:$J$631,MATCH($B632&amp;"|"&amp;($O632-1),$P$1:$P$631,0))))</f>
        <v/>
      </c>
      <c r="R632" s="17">
        <f>IF($N632&lt;&gt;1,"",IF($O632=1,N(IFERROR(INDEX('Catálogo'!$E$2:$E$500,MATCH($B632,'Catálogo'!$A$2:$A$500,0)),0)),INDEX($K$1:$K$631,MATCH($B632&amp;"|"&amp;($O632-1),$P$1:$P$631,0))))</f>
        <v/>
      </c>
    </row>
    <row r="633" ht="18" customHeight="1">
      <c r="A633" s="18" t="n"/>
      <c r="B633" s="6" t="n"/>
      <c r="C633" s="19">
        <f>IF($B633="","",IFERROR(INDEX('Catálogo'!$B$2:$B$500,MATCH($B633,'Catálogo'!$A$2:$A$500,0)),"Clave no encontrada"))</f>
        <v/>
      </c>
      <c r="D633" s="6" t="n"/>
      <c r="E633" s="8" t="n"/>
      <c r="F633" s="7" t="n"/>
      <c r="G633" s="6" t="n"/>
      <c r="H633" s="10">
        <f>IF($N633&lt;&gt;1,"",IF(AND($I633&gt;0,ISNUMBER($F633)),$F633,$R633))</f>
        <v/>
      </c>
      <c r="I633" s="9">
        <f>IF($N633&lt;&gt;1,"",IF($D633="Salida",-ABS($E633),IF($D633="Entrada",ABS($E633),$E633)))</f>
        <v/>
      </c>
      <c r="J633" s="9">
        <f>IF($N633&lt;&gt;1,"",$Q633+$I633)</f>
        <v/>
      </c>
      <c r="K633" s="10">
        <f>IF($N633&lt;&gt;1,"",IF($I633&gt;0,IF($Q633&gt;0,($Q633*$R633+$I633*$H633)/($Q633+$I633),$H633),$R633))</f>
        <v/>
      </c>
      <c r="L633" s="10">
        <f>IF($N633&lt;&gt;1,"",ROUND($J633*$K633,2))</f>
        <v/>
      </c>
      <c r="N633" s="17">
        <f>IF(AND($B633&lt;&gt;"",ISNUMBER($E633),$D633&lt;&gt;""),1,0)</f>
        <v/>
      </c>
      <c r="O633" s="17">
        <f>IF($N633=1,COUNTIFS($B$2:$B633,$B633,$N$2:$N633,1),"")</f>
        <v/>
      </c>
      <c r="P633" s="17">
        <f>IF($N633=1,$B633&amp;"|"&amp;$O633,"")</f>
        <v/>
      </c>
      <c r="Q633" s="17">
        <f>IF($N633&lt;&gt;1,"",IF($O633=1,N(IFERROR(INDEX('Catálogo'!$F$2:$F$500,MATCH($B633,'Catálogo'!$A$2:$A$500,0)),0)),INDEX($J$1:$J$632,MATCH($B633&amp;"|"&amp;($O633-1),$P$1:$P$632,0))))</f>
        <v/>
      </c>
      <c r="R633" s="17">
        <f>IF($N633&lt;&gt;1,"",IF($O633=1,N(IFERROR(INDEX('Catálogo'!$E$2:$E$500,MATCH($B633,'Catálogo'!$A$2:$A$500,0)),0)),INDEX($K$1:$K$632,MATCH($B633&amp;"|"&amp;($O633-1),$P$1:$P$632,0))))</f>
        <v/>
      </c>
    </row>
    <row r="634" ht="18" customHeight="1">
      <c r="A634" s="18" t="n"/>
      <c r="B634" s="6" t="n"/>
      <c r="C634" s="19">
        <f>IF($B634="","",IFERROR(INDEX('Catálogo'!$B$2:$B$500,MATCH($B634,'Catálogo'!$A$2:$A$500,0)),"Clave no encontrada"))</f>
        <v/>
      </c>
      <c r="D634" s="6" t="n"/>
      <c r="E634" s="8" t="n"/>
      <c r="F634" s="7" t="n"/>
      <c r="G634" s="6" t="n"/>
      <c r="H634" s="10">
        <f>IF($N634&lt;&gt;1,"",IF(AND($I634&gt;0,ISNUMBER($F634)),$F634,$R634))</f>
        <v/>
      </c>
      <c r="I634" s="9">
        <f>IF($N634&lt;&gt;1,"",IF($D634="Salida",-ABS($E634),IF($D634="Entrada",ABS($E634),$E634)))</f>
        <v/>
      </c>
      <c r="J634" s="9">
        <f>IF($N634&lt;&gt;1,"",$Q634+$I634)</f>
        <v/>
      </c>
      <c r="K634" s="10">
        <f>IF($N634&lt;&gt;1,"",IF($I634&gt;0,IF($Q634&gt;0,($Q634*$R634+$I634*$H634)/($Q634+$I634),$H634),$R634))</f>
        <v/>
      </c>
      <c r="L634" s="10">
        <f>IF($N634&lt;&gt;1,"",ROUND($J634*$K634,2))</f>
        <v/>
      </c>
      <c r="N634" s="17">
        <f>IF(AND($B634&lt;&gt;"",ISNUMBER($E634),$D634&lt;&gt;""),1,0)</f>
        <v/>
      </c>
      <c r="O634" s="17">
        <f>IF($N634=1,COUNTIFS($B$2:$B634,$B634,$N$2:$N634,1),"")</f>
        <v/>
      </c>
      <c r="P634" s="17">
        <f>IF($N634=1,$B634&amp;"|"&amp;$O634,"")</f>
        <v/>
      </c>
      <c r="Q634" s="17">
        <f>IF($N634&lt;&gt;1,"",IF($O634=1,N(IFERROR(INDEX('Catálogo'!$F$2:$F$500,MATCH($B634,'Catálogo'!$A$2:$A$500,0)),0)),INDEX($J$1:$J$633,MATCH($B634&amp;"|"&amp;($O634-1),$P$1:$P$633,0))))</f>
        <v/>
      </c>
      <c r="R634" s="17">
        <f>IF($N634&lt;&gt;1,"",IF($O634=1,N(IFERROR(INDEX('Catálogo'!$E$2:$E$500,MATCH($B634,'Catálogo'!$A$2:$A$500,0)),0)),INDEX($K$1:$K$633,MATCH($B634&amp;"|"&amp;($O634-1),$P$1:$P$633,0))))</f>
        <v/>
      </c>
    </row>
    <row r="635" ht="18" customHeight="1">
      <c r="A635" s="18" t="n"/>
      <c r="B635" s="6" t="n"/>
      <c r="C635" s="19">
        <f>IF($B635="","",IFERROR(INDEX('Catálogo'!$B$2:$B$500,MATCH($B635,'Catálogo'!$A$2:$A$500,0)),"Clave no encontrada"))</f>
        <v/>
      </c>
      <c r="D635" s="6" t="n"/>
      <c r="E635" s="8" t="n"/>
      <c r="F635" s="7" t="n"/>
      <c r="G635" s="6" t="n"/>
      <c r="H635" s="10">
        <f>IF($N635&lt;&gt;1,"",IF(AND($I635&gt;0,ISNUMBER($F635)),$F635,$R635))</f>
        <v/>
      </c>
      <c r="I635" s="9">
        <f>IF($N635&lt;&gt;1,"",IF($D635="Salida",-ABS($E635),IF($D635="Entrada",ABS($E635),$E635)))</f>
        <v/>
      </c>
      <c r="J635" s="9">
        <f>IF($N635&lt;&gt;1,"",$Q635+$I635)</f>
        <v/>
      </c>
      <c r="K635" s="10">
        <f>IF($N635&lt;&gt;1,"",IF($I635&gt;0,IF($Q635&gt;0,($Q635*$R635+$I635*$H635)/($Q635+$I635),$H635),$R635))</f>
        <v/>
      </c>
      <c r="L635" s="10">
        <f>IF($N635&lt;&gt;1,"",ROUND($J635*$K635,2))</f>
        <v/>
      </c>
      <c r="N635" s="17">
        <f>IF(AND($B635&lt;&gt;"",ISNUMBER($E635),$D635&lt;&gt;""),1,0)</f>
        <v/>
      </c>
      <c r="O635" s="17">
        <f>IF($N635=1,COUNTIFS($B$2:$B635,$B635,$N$2:$N635,1),"")</f>
        <v/>
      </c>
      <c r="P635" s="17">
        <f>IF($N635=1,$B635&amp;"|"&amp;$O635,"")</f>
        <v/>
      </c>
      <c r="Q635" s="17">
        <f>IF($N635&lt;&gt;1,"",IF($O635=1,N(IFERROR(INDEX('Catálogo'!$F$2:$F$500,MATCH($B635,'Catálogo'!$A$2:$A$500,0)),0)),INDEX($J$1:$J$634,MATCH($B635&amp;"|"&amp;($O635-1),$P$1:$P$634,0))))</f>
        <v/>
      </c>
      <c r="R635" s="17">
        <f>IF($N635&lt;&gt;1,"",IF($O635=1,N(IFERROR(INDEX('Catálogo'!$E$2:$E$500,MATCH($B635,'Catálogo'!$A$2:$A$500,0)),0)),INDEX($K$1:$K$634,MATCH($B635&amp;"|"&amp;($O635-1),$P$1:$P$634,0))))</f>
        <v/>
      </c>
    </row>
    <row r="636" ht="18" customHeight="1">
      <c r="A636" s="18" t="n"/>
      <c r="B636" s="6" t="n"/>
      <c r="C636" s="19">
        <f>IF($B636="","",IFERROR(INDEX('Catálogo'!$B$2:$B$500,MATCH($B636,'Catálogo'!$A$2:$A$500,0)),"Clave no encontrada"))</f>
        <v/>
      </c>
      <c r="D636" s="6" t="n"/>
      <c r="E636" s="8" t="n"/>
      <c r="F636" s="7" t="n"/>
      <c r="G636" s="6" t="n"/>
      <c r="H636" s="10">
        <f>IF($N636&lt;&gt;1,"",IF(AND($I636&gt;0,ISNUMBER($F636)),$F636,$R636))</f>
        <v/>
      </c>
      <c r="I636" s="9">
        <f>IF($N636&lt;&gt;1,"",IF($D636="Salida",-ABS($E636),IF($D636="Entrada",ABS($E636),$E636)))</f>
        <v/>
      </c>
      <c r="J636" s="9">
        <f>IF($N636&lt;&gt;1,"",$Q636+$I636)</f>
        <v/>
      </c>
      <c r="K636" s="10">
        <f>IF($N636&lt;&gt;1,"",IF($I636&gt;0,IF($Q636&gt;0,($Q636*$R636+$I636*$H636)/($Q636+$I636),$H636),$R636))</f>
        <v/>
      </c>
      <c r="L636" s="10">
        <f>IF($N636&lt;&gt;1,"",ROUND($J636*$K636,2))</f>
        <v/>
      </c>
      <c r="N636" s="17">
        <f>IF(AND($B636&lt;&gt;"",ISNUMBER($E636),$D636&lt;&gt;""),1,0)</f>
        <v/>
      </c>
      <c r="O636" s="17">
        <f>IF($N636=1,COUNTIFS($B$2:$B636,$B636,$N$2:$N636,1),"")</f>
        <v/>
      </c>
      <c r="P636" s="17">
        <f>IF($N636=1,$B636&amp;"|"&amp;$O636,"")</f>
        <v/>
      </c>
      <c r="Q636" s="17">
        <f>IF($N636&lt;&gt;1,"",IF($O636=1,N(IFERROR(INDEX('Catálogo'!$F$2:$F$500,MATCH($B636,'Catálogo'!$A$2:$A$500,0)),0)),INDEX($J$1:$J$635,MATCH($B636&amp;"|"&amp;($O636-1),$P$1:$P$635,0))))</f>
        <v/>
      </c>
      <c r="R636" s="17">
        <f>IF($N636&lt;&gt;1,"",IF($O636=1,N(IFERROR(INDEX('Catálogo'!$E$2:$E$500,MATCH($B636,'Catálogo'!$A$2:$A$500,0)),0)),INDEX($K$1:$K$635,MATCH($B636&amp;"|"&amp;($O636-1),$P$1:$P$635,0))))</f>
        <v/>
      </c>
    </row>
    <row r="637" ht="18" customHeight="1">
      <c r="A637" s="18" t="n"/>
      <c r="B637" s="6" t="n"/>
      <c r="C637" s="19">
        <f>IF($B637="","",IFERROR(INDEX('Catálogo'!$B$2:$B$500,MATCH($B637,'Catálogo'!$A$2:$A$500,0)),"Clave no encontrada"))</f>
        <v/>
      </c>
      <c r="D637" s="6" t="n"/>
      <c r="E637" s="8" t="n"/>
      <c r="F637" s="7" t="n"/>
      <c r="G637" s="6" t="n"/>
      <c r="H637" s="10">
        <f>IF($N637&lt;&gt;1,"",IF(AND($I637&gt;0,ISNUMBER($F637)),$F637,$R637))</f>
        <v/>
      </c>
      <c r="I637" s="9">
        <f>IF($N637&lt;&gt;1,"",IF($D637="Salida",-ABS($E637),IF($D637="Entrada",ABS($E637),$E637)))</f>
        <v/>
      </c>
      <c r="J637" s="9">
        <f>IF($N637&lt;&gt;1,"",$Q637+$I637)</f>
        <v/>
      </c>
      <c r="K637" s="10">
        <f>IF($N637&lt;&gt;1,"",IF($I637&gt;0,IF($Q637&gt;0,($Q637*$R637+$I637*$H637)/($Q637+$I637),$H637),$R637))</f>
        <v/>
      </c>
      <c r="L637" s="10">
        <f>IF($N637&lt;&gt;1,"",ROUND($J637*$K637,2))</f>
        <v/>
      </c>
      <c r="N637" s="17">
        <f>IF(AND($B637&lt;&gt;"",ISNUMBER($E637),$D637&lt;&gt;""),1,0)</f>
        <v/>
      </c>
      <c r="O637" s="17">
        <f>IF($N637=1,COUNTIFS($B$2:$B637,$B637,$N$2:$N637,1),"")</f>
        <v/>
      </c>
      <c r="P637" s="17">
        <f>IF($N637=1,$B637&amp;"|"&amp;$O637,"")</f>
        <v/>
      </c>
      <c r="Q637" s="17">
        <f>IF($N637&lt;&gt;1,"",IF($O637=1,N(IFERROR(INDEX('Catálogo'!$F$2:$F$500,MATCH($B637,'Catálogo'!$A$2:$A$500,0)),0)),INDEX($J$1:$J$636,MATCH($B637&amp;"|"&amp;($O637-1),$P$1:$P$636,0))))</f>
        <v/>
      </c>
      <c r="R637" s="17">
        <f>IF($N637&lt;&gt;1,"",IF($O637=1,N(IFERROR(INDEX('Catálogo'!$E$2:$E$500,MATCH($B637,'Catálogo'!$A$2:$A$500,0)),0)),INDEX($K$1:$K$636,MATCH($B637&amp;"|"&amp;($O637-1),$P$1:$P$636,0))))</f>
        <v/>
      </c>
    </row>
    <row r="638" ht="18" customHeight="1">
      <c r="A638" s="18" t="n"/>
      <c r="B638" s="6" t="n"/>
      <c r="C638" s="19">
        <f>IF($B638="","",IFERROR(INDEX('Catálogo'!$B$2:$B$500,MATCH($B638,'Catálogo'!$A$2:$A$500,0)),"Clave no encontrada"))</f>
        <v/>
      </c>
      <c r="D638" s="6" t="n"/>
      <c r="E638" s="8" t="n"/>
      <c r="F638" s="7" t="n"/>
      <c r="G638" s="6" t="n"/>
      <c r="H638" s="10">
        <f>IF($N638&lt;&gt;1,"",IF(AND($I638&gt;0,ISNUMBER($F638)),$F638,$R638))</f>
        <v/>
      </c>
      <c r="I638" s="9">
        <f>IF($N638&lt;&gt;1,"",IF($D638="Salida",-ABS($E638),IF($D638="Entrada",ABS($E638),$E638)))</f>
        <v/>
      </c>
      <c r="J638" s="9">
        <f>IF($N638&lt;&gt;1,"",$Q638+$I638)</f>
        <v/>
      </c>
      <c r="K638" s="10">
        <f>IF($N638&lt;&gt;1,"",IF($I638&gt;0,IF($Q638&gt;0,($Q638*$R638+$I638*$H638)/($Q638+$I638),$H638),$R638))</f>
        <v/>
      </c>
      <c r="L638" s="10">
        <f>IF($N638&lt;&gt;1,"",ROUND($J638*$K638,2))</f>
        <v/>
      </c>
      <c r="N638" s="17">
        <f>IF(AND($B638&lt;&gt;"",ISNUMBER($E638),$D638&lt;&gt;""),1,0)</f>
        <v/>
      </c>
      <c r="O638" s="17">
        <f>IF($N638=1,COUNTIFS($B$2:$B638,$B638,$N$2:$N638,1),"")</f>
        <v/>
      </c>
      <c r="P638" s="17">
        <f>IF($N638=1,$B638&amp;"|"&amp;$O638,"")</f>
        <v/>
      </c>
      <c r="Q638" s="17">
        <f>IF($N638&lt;&gt;1,"",IF($O638=1,N(IFERROR(INDEX('Catálogo'!$F$2:$F$500,MATCH($B638,'Catálogo'!$A$2:$A$500,0)),0)),INDEX($J$1:$J$637,MATCH($B638&amp;"|"&amp;($O638-1),$P$1:$P$637,0))))</f>
        <v/>
      </c>
      <c r="R638" s="17">
        <f>IF($N638&lt;&gt;1,"",IF($O638=1,N(IFERROR(INDEX('Catálogo'!$E$2:$E$500,MATCH($B638,'Catálogo'!$A$2:$A$500,0)),0)),INDEX($K$1:$K$637,MATCH($B638&amp;"|"&amp;($O638-1),$P$1:$P$637,0))))</f>
        <v/>
      </c>
    </row>
    <row r="639" ht="18" customHeight="1">
      <c r="A639" s="18" t="n"/>
      <c r="B639" s="6" t="n"/>
      <c r="C639" s="19">
        <f>IF($B639="","",IFERROR(INDEX('Catálogo'!$B$2:$B$500,MATCH($B639,'Catálogo'!$A$2:$A$500,0)),"Clave no encontrada"))</f>
        <v/>
      </c>
      <c r="D639" s="6" t="n"/>
      <c r="E639" s="8" t="n"/>
      <c r="F639" s="7" t="n"/>
      <c r="G639" s="6" t="n"/>
      <c r="H639" s="10">
        <f>IF($N639&lt;&gt;1,"",IF(AND($I639&gt;0,ISNUMBER($F639)),$F639,$R639))</f>
        <v/>
      </c>
      <c r="I639" s="9">
        <f>IF($N639&lt;&gt;1,"",IF($D639="Salida",-ABS($E639),IF($D639="Entrada",ABS($E639),$E639)))</f>
        <v/>
      </c>
      <c r="J639" s="9">
        <f>IF($N639&lt;&gt;1,"",$Q639+$I639)</f>
        <v/>
      </c>
      <c r="K639" s="10">
        <f>IF($N639&lt;&gt;1,"",IF($I639&gt;0,IF($Q639&gt;0,($Q639*$R639+$I639*$H639)/($Q639+$I639),$H639),$R639))</f>
        <v/>
      </c>
      <c r="L639" s="10">
        <f>IF($N639&lt;&gt;1,"",ROUND($J639*$K639,2))</f>
        <v/>
      </c>
      <c r="N639" s="17">
        <f>IF(AND($B639&lt;&gt;"",ISNUMBER($E639),$D639&lt;&gt;""),1,0)</f>
        <v/>
      </c>
      <c r="O639" s="17">
        <f>IF($N639=1,COUNTIFS($B$2:$B639,$B639,$N$2:$N639,1),"")</f>
        <v/>
      </c>
      <c r="P639" s="17">
        <f>IF($N639=1,$B639&amp;"|"&amp;$O639,"")</f>
        <v/>
      </c>
      <c r="Q639" s="17">
        <f>IF($N639&lt;&gt;1,"",IF($O639=1,N(IFERROR(INDEX('Catálogo'!$F$2:$F$500,MATCH($B639,'Catálogo'!$A$2:$A$500,0)),0)),INDEX($J$1:$J$638,MATCH($B639&amp;"|"&amp;($O639-1),$P$1:$P$638,0))))</f>
        <v/>
      </c>
      <c r="R639" s="17">
        <f>IF($N639&lt;&gt;1,"",IF($O639=1,N(IFERROR(INDEX('Catálogo'!$E$2:$E$500,MATCH($B639,'Catálogo'!$A$2:$A$500,0)),0)),INDEX($K$1:$K$638,MATCH($B639&amp;"|"&amp;($O639-1),$P$1:$P$638,0))))</f>
        <v/>
      </c>
    </row>
    <row r="640" ht="18" customHeight="1">
      <c r="A640" s="18" t="n"/>
      <c r="B640" s="6" t="n"/>
      <c r="C640" s="19">
        <f>IF($B640="","",IFERROR(INDEX('Catálogo'!$B$2:$B$500,MATCH($B640,'Catálogo'!$A$2:$A$500,0)),"Clave no encontrada"))</f>
        <v/>
      </c>
      <c r="D640" s="6" t="n"/>
      <c r="E640" s="8" t="n"/>
      <c r="F640" s="7" t="n"/>
      <c r="G640" s="6" t="n"/>
      <c r="H640" s="10">
        <f>IF($N640&lt;&gt;1,"",IF(AND($I640&gt;0,ISNUMBER($F640)),$F640,$R640))</f>
        <v/>
      </c>
      <c r="I640" s="9">
        <f>IF($N640&lt;&gt;1,"",IF($D640="Salida",-ABS($E640),IF($D640="Entrada",ABS($E640),$E640)))</f>
        <v/>
      </c>
      <c r="J640" s="9">
        <f>IF($N640&lt;&gt;1,"",$Q640+$I640)</f>
        <v/>
      </c>
      <c r="K640" s="10">
        <f>IF($N640&lt;&gt;1,"",IF($I640&gt;0,IF($Q640&gt;0,($Q640*$R640+$I640*$H640)/($Q640+$I640),$H640),$R640))</f>
        <v/>
      </c>
      <c r="L640" s="10">
        <f>IF($N640&lt;&gt;1,"",ROUND($J640*$K640,2))</f>
        <v/>
      </c>
      <c r="N640" s="17">
        <f>IF(AND($B640&lt;&gt;"",ISNUMBER($E640),$D640&lt;&gt;""),1,0)</f>
        <v/>
      </c>
      <c r="O640" s="17">
        <f>IF($N640=1,COUNTIFS($B$2:$B640,$B640,$N$2:$N640,1),"")</f>
        <v/>
      </c>
      <c r="P640" s="17">
        <f>IF($N640=1,$B640&amp;"|"&amp;$O640,"")</f>
        <v/>
      </c>
      <c r="Q640" s="17">
        <f>IF($N640&lt;&gt;1,"",IF($O640=1,N(IFERROR(INDEX('Catálogo'!$F$2:$F$500,MATCH($B640,'Catálogo'!$A$2:$A$500,0)),0)),INDEX($J$1:$J$639,MATCH($B640&amp;"|"&amp;($O640-1),$P$1:$P$639,0))))</f>
        <v/>
      </c>
      <c r="R640" s="17">
        <f>IF($N640&lt;&gt;1,"",IF($O640=1,N(IFERROR(INDEX('Catálogo'!$E$2:$E$500,MATCH($B640,'Catálogo'!$A$2:$A$500,0)),0)),INDEX($K$1:$K$639,MATCH($B640&amp;"|"&amp;($O640-1),$P$1:$P$639,0))))</f>
        <v/>
      </c>
    </row>
    <row r="641" ht="18" customHeight="1">
      <c r="A641" s="18" t="n"/>
      <c r="B641" s="6" t="n"/>
      <c r="C641" s="19">
        <f>IF($B641="","",IFERROR(INDEX('Catálogo'!$B$2:$B$500,MATCH($B641,'Catálogo'!$A$2:$A$500,0)),"Clave no encontrada"))</f>
        <v/>
      </c>
      <c r="D641" s="6" t="n"/>
      <c r="E641" s="8" t="n"/>
      <c r="F641" s="7" t="n"/>
      <c r="G641" s="6" t="n"/>
      <c r="H641" s="10">
        <f>IF($N641&lt;&gt;1,"",IF(AND($I641&gt;0,ISNUMBER($F641)),$F641,$R641))</f>
        <v/>
      </c>
      <c r="I641" s="9">
        <f>IF($N641&lt;&gt;1,"",IF($D641="Salida",-ABS($E641),IF($D641="Entrada",ABS($E641),$E641)))</f>
        <v/>
      </c>
      <c r="J641" s="9">
        <f>IF($N641&lt;&gt;1,"",$Q641+$I641)</f>
        <v/>
      </c>
      <c r="K641" s="10">
        <f>IF($N641&lt;&gt;1,"",IF($I641&gt;0,IF($Q641&gt;0,($Q641*$R641+$I641*$H641)/($Q641+$I641),$H641),$R641))</f>
        <v/>
      </c>
      <c r="L641" s="10">
        <f>IF($N641&lt;&gt;1,"",ROUND($J641*$K641,2))</f>
        <v/>
      </c>
      <c r="N641" s="17">
        <f>IF(AND($B641&lt;&gt;"",ISNUMBER($E641),$D641&lt;&gt;""),1,0)</f>
        <v/>
      </c>
      <c r="O641" s="17">
        <f>IF($N641=1,COUNTIFS($B$2:$B641,$B641,$N$2:$N641,1),"")</f>
        <v/>
      </c>
      <c r="P641" s="17">
        <f>IF($N641=1,$B641&amp;"|"&amp;$O641,"")</f>
        <v/>
      </c>
      <c r="Q641" s="17">
        <f>IF($N641&lt;&gt;1,"",IF($O641=1,N(IFERROR(INDEX('Catálogo'!$F$2:$F$500,MATCH($B641,'Catálogo'!$A$2:$A$500,0)),0)),INDEX($J$1:$J$640,MATCH($B641&amp;"|"&amp;($O641-1),$P$1:$P$640,0))))</f>
        <v/>
      </c>
      <c r="R641" s="17">
        <f>IF($N641&lt;&gt;1,"",IF($O641=1,N(IFERROR(INDEX('Catálogo'!$E$2:$E$500,MATCH($B641,'Catálogo'!$A$2:$A$500,0)),0)),INDEX($K$1:$K$640,MATCH($B641&amp;"|"&amp;($O641-1),$P$1:$P$640,0))))</f>
        <v/>
      </c>
    </row>
    <row r="642" ht="18" customHeight="1">
      <c r="A642" s="18" t="n"/>
      <c r="B642" s="6" t="n"/>
      <c r="C642" s="19">
        <f>IF($B642="","",IFERROR(INDEX('Catálogo'!$B$2:$B$500,MATCH($B642,'Catálogo'!$A$2:$A$500,0)),"Clave no encontrada"))</f>
        <v/>
      </c>
      <c r="D642" s="6" t="n"/>
      <c r="E642" s="8" t="n"/>
      <c r="F642" s="7" t="n"/>
      <c r="G642" s="6" t="n"/>
      <c r="H642" s="10">
        <f>IF($N642&lt;&gt;1,"",IF(AND($I642&gt;0,ISNUMBER($F642)),$F642,$R642))</f>
        <v/>
      </c>
      <c r="I642" s="9">
        <f>IF($N642&lt;&gt;1,"",IF($D642="Salida",-ABS($E642),IF($D642="Entrada",ABS($E642),$E642)))</f>
        <v/>
      </c>
      <c r="J642" s="9">
        <f>IF($N642&lt;&gt;1,"",$Q642+$I642)</f>
        <v/>
      </c>
      <c r="K642" s="10">
        <f>IF($N642&lt;&gt;1,"",IF($I642&gt;0,IF($Q642&gt;0,($Q642*$R642+$I642*$H642)/($Q642+$I642),$H642),$R642))</f>
        <v/>
      </c>
      <c r="L642" s="10">
        <f>IF($N642&lt;&gt;1,"",ROUND($J642*$K642,2))</f>
        <v/>
      </c>
      <c r="N642" s="17">
        <f>IF(AND($B642&lt;&gt;"",ISNUMBER($E642),$D642&lt;&gt;""),1,0)</f>
        <v/>
      </c>
      <c r="O642" s="17">
        <f>IF($N642=1,COUNTIFS($B$2:$B642,$B642,$N$2:$N642,1),"")</f>
        <v/>
      </c>
      <c r="P642" s="17">
        <f>IF($N642=1,$B642&amp;"|"&amp;$O642,"")</f>
        <v/>
      </c>
      <c r="Q642" s="17">
        <f>IF($N642&lt;&gt;1,"",IF($O642=1,N(IFERROR(INDEX('Catálogo'!$F$2:$F$500,MATCH($B642,'Catálogo'!$A$2:$A$500,0)),0)),INDEX($J$1:$J$641,MATCH($B642&amp;"|"&amp;($O642-1),$P$1:$P$641,0))))</f>
        <v/>
      </c>
      <c r="R642" s="17">
        <f>IF($N642&lt;&gt;1,"",IF($O642=1,N(IFERROR(INDEX('Catálogo'!$E$2:$E$500,MATCH($B642,'Catálogo'!$A$2:$A$500,0)),0)),INDEX($K$1:$K$641,MATCH($B642&amp;"|"&amp;($O642-1),$P$1:$P$641,0))))</f>
        <v/>
      </c>
    </row>
    <row r="643" ht="18" customHeight="1">
      <c r="A643" s="18" t="n"/>
      <c r="B643" s="6" t="n"/>
      <c r="C643" s="19">
        <f>IF($B643="","",IFERROR(INDEX('Catálogo'!$B$2:$B$500,MATCH($B643,'Catálogo'!$A$2:$A$500,0)),"Clave no encontrada"))</f>
        <v/>
      </c>
      <c r="D643" s="6" t="n"/>
      <c r="E643" s="8" t="n"/>
      <c r="F643" s="7" t="n"/>
      <c r="G643" s="6" t="n"/>
      <c r="H643" s="10">
        <f>IF($N643&lt;&gt;1,"",IF(AND($I643&gt;0,ISNUMBER($F643)),$F643,$R643))</f>
        <v/>
      </c>
      <c r="I643" s="9">
        <f>IF($N643&lt;&gt;1,"",IF($D643="Salida",-ABS($E643),IF($D643="Entrada",ABS($E643),$E643)))</f>
        <v/>
      </c>
      <c r="J643" s="9">
        <f>IF($N643&lt;&gt;1,"",$Q643+$I643)</f>
        <v/>
      </c>
      <c r="K643" s="10">
        <f>IF($N643&lt;&gt;1,"",IF($I643&gt;0,IF($Q643&gt;0,($Q643*$R643+$I643*$H643)/($Q643+$I643),$H643),$R643))</f>
        <v/>
      </c>
      <c r="L643" s="10">
        <f>IF($N643&lt;&gt;1,"",ROUND($J643*$K643,2))</f>
        <v/>
      </c>
      <c r="N643" s="17">
        <f>IF(AND($B643&lt;&gt;"",ISNUMBER($E643),$D643&lt;&gt;""),1,0)</f>
        <v/>
      </c>
      <c r="O643" s="17">
        <f>IF($N643=1,COUNTIFS($B$2:$B643,$B643,$N$2:$N643,1),"")</f>
        <v/>
      </c>
      <c r="P643" s="17">
        <f>IF($N643=1,$B643&amp;"|"&amp;$O643,"")</f>
        <v/>
      </c>
      <c r="Q643" s="17">
        <f>IF($N643&lt;&gt;1,"",IF($O643=1,N(IFERROR(INDEX('Catálogo'!$F$2:$F$500,MATCH($B643,'Catálogo'!$A$2:$A$500,0)),0)),INDEX($J$1:$J$642,MATCH($B643&amp;"|"&amp;($O643-1),$P$1:$P$642,0))))</f>
        <v/>
      </c>
      <c r="R643" s="17">
        <f>IF($N643&lt;&gt;1,"",IF($O643=1,N(IFERROR(INDEX('Catálogo'!$E$2:$E$500,MATCH($B643,'Catálogo'!$A$2:$A$500,0)),0)),INDEX($K$1:$K$642,MATCH($B643&amp;"|"&amp;($O643-1),$P$1:$P$642,0))))</f>
        <v/>
      </c>
    </row>
    <row r="644" ht="18" customHeight="1">
      <c r="A644" s="18" t="n"/>
      <c r="B644" s="6" t="n"/>
      <c r="C644" s="19">
        <f>IF($B644="","",IFERROR(INDEX('Catálogo'!$B$2:$B$500,MATCH($B644,'Catálogo'!$A$2:$A$500,0)),"Clave no encontrada"))</f>
        <v/>
      </c>
      <c r="D644" s="6" t="n"/>
      <c r="E644" s="8" t="n"/>
      <c r="F644" s="7" t="n"/>
      <c r="G644" s="6" t="n"/>
      <c r="H644" s="10">
        <f>IF($N644&lt;&gt;1,"",IF(AND($I644&gt;0,ISNUMBER($F644)),$F644,$R644))</f>
        <v/>
      </c>
      <c r="I644" s="9">
        <f>IF($N644&lt;&gt;1,"",IF($D644="Salida",-ABS($E644),IF($D644="Entrada",ABS($E644),$E644)))</f>
        <v/>
      </c>
      <c r="J644" s="9">
        <f>IF($N644&lt;&gt;1,"",$Q644+$I644)</f>
        <v/>
      </c>
      <c r="K644" s="10">
        <f>IF($N644&lt;&gt;1,"",IF($I644&gt;0,IF($Q644&gt;0,($Q644*$R644+$I644*$H644)/($Q644+$I644),$H644),$R644))</f>
        <v/>
      </c>
      <c r="L644" s="10">
        <f>IF($N644&lt;&gt;1,"",ROUND($J644*$K644,2))</f>
        <v/>
      </c>
      <c r="N644" s="17">
        <f>IF(AND($B644&lt;&gt;"",ISNUMBER($E644),$D644&lt;&gt;""),1,0)</f>
        <v/>
      </c>
      <c r="O644" s="17">
        <f>IF($N644=1,COUNTIFS($B$2:$B644,$B644,$N$2:$N644,1),"")</f>
        <v/>
      </c>
      <c r="P644" s="17">
        <f>IF($N644=1,$B644&amp;"|"&amp;$O644,"")</f>
        <v/>
      </c>
      <c r="Q644" s="17">
        <f>IF($N644&lt;&gt;1,"",IF($O644=1,N(IFERROR(INDEX('Catálogo'!$F$2:$F$500,MATCH($B644,'Catálogo'!$A$2:$A$500,0)),0)),INDEX($J$1:$J$643,MATCH($B644&amp;"|"&amp;($O644-1),$P$1:$P$643,0))))</f>
        <v/>
      </c>
      <c r="R644" s="17">
        <f>IF($N644&lt;&gt;1,"",IF($O644=1,N(IFERROR(INDEX('Catálogo'!$E$2:$E$500,MATCH($B644,'Catálogo'!$A$2:$A$500,0)),0)),INDEX($K$1:$K$643,MATCH($B644&amp;"|"&amp;($O644-1),$P$1:$P$643,0))))</f>
        <v/>
      </c>
    </row>
    <row r="645" ht="18" customHeight="1">
      <c r="A645" s="18" t="n"/>
      <c r="B645" s="6" t="n"/>
      <c r="C645" s="19">
        <f>IF($B645="","",IFERROR(INDEX('Catálogo'!$B$2:$B$500,MATCH($B645,'Catálogo'!$A$2:$A$500,0)),"Clave no encontrada"))</f>
        <v/>
      </c>
      <c r="D645" s="6" t="n"/>
      <c r="E645" s="8" t="n"/>
      <c r="F645" s="7" t="n"/>
      <c r="G645" s="6" t="n"/>
      <c r="H645" s="10">
        <f>IF($N645&lt;&gt;1,"",IF(AND($I645&gt;0,ISNUMBER($F645)),$F645,$R645))</f>
        <v/>
      </c>
      <c r="I645" s="9">
        <f>IF($N645&lt;&gt;1,"",IF($D645="Salida",-ABS($E645),IF($D645="Entrada",ABS($E645),$E645)))</f>
        <v/>
      </c>
      <c r="J645" s="9">
        <f>IF($N645&lt;&gt;1,"",$Q645+$I645)</f>
        <v/>
      </c>
      <c r="K645" s="10">
        <f>IF($N645&lt;&gt;1,"",IF($I645&gt;0,IF($Q645&gt;0,($Q645*$R645+$I645*$H645)/($Q645+$I645),$H645),$R645))</f>
        <v/>
      </c>
      <c r="L645" s="10">
        <f>IF($N645&lt;&gt;1,"",ROUND($J645*$K645,2))</f>
        <v/>
      </c>
      <c r="N645" s="17">
        <f>IF(AND($B645&lt;&gt;"",ISNUMBER($E645),$D645&lt;&gt;""),1,0)</f>
        <v/>
      </c>
      <c r="O645" s="17">
        <f>IF($N645=1,COUNTIFS($B$2:$B645,$B645,$N$2:$N645,1),"")</f>
        <v/>
      </c>
      <c r="P645" s="17">
        <f>IF($N645=1,$B645&amp;"|"&amp;$O645,"")</f>
        <v/>
      </c>
      <c r="Q645" s="17">
        <f>IF($N645&lt;&gt;1,"",IF($O645=1,N(IFERROR(INDEX('Catálogo'!$F$2:$F$500,MATCH($B645,'Catálogo'!$A$2:$A$500,0)),0)),INDEX($J$1:$J$644,MATCH($B645&amp;"|"&amp;($O645-1),$P$1:$P$644,0))))</f>
        <v/>
      </c>
      <c r="R645" s="17">
        <f>IF($N645&lt;&gt;1,"",IF($O645=1,N(IFERROR(INDEX('Catálogo'!$E$2:$E$500,MATCH($B645,'Catálogo'!$A$2:$A$500,0)),0)),INDEX($K$1:$K$644,MATCH($B645&amp;"|"&amp;($O645-1),$P$1:$P$644,0))))</f>
        <v/>
      </c>
    </row>
    <row r="646" ht="18" customHeight="1">
      <c r="A646" s="18" t="n"/>
      <c r="B646" s="6" t="n"/>
      <c r="C646" s="19">
        <f>IF($B646="","",IFERROR(INDEX('Catálogo'!$B$2:$B$500,MATCH($B646,'Catálogo'!$A$2:$A$500,0)),"Clave no encontrada"))</f>
        <v/>
      </c>
      <c r="D646" s="6" t="n"/>
      <c r="E646" s="8" t="n"/>
      <c r="F646" s="7" t="n"/>
      <c r="G646" s="6" t="n"/>
      <c r="H646" s="10">
        <f>IF($N646&lt;&gt;1,"",IF(AND($I646&gt;0,ISNUMBER($F646)),$F646,$R646))</f>
        <v/>
      </c>
      <c r="I646" s="9">
        <f>IF($N646&lt;&gt;1,"",IF($D646="Salida",-ABS($E646),IF($D646="Entrada",ABS($E646),$E646)))</f>
        <v/>
      </c>
      <c r="J646" s="9">
        <f>IF($N646&lt;&gt;1,"",$Q646+$I646)</f>
        <v/>
      </c>
      <c r="K646" s="10">
        <f>IF($N646&lt;&gt;1,"",IF($I646&gt;0,IF($Q646&gt;0,($Q646*$R646+$I646*$H646)/($Q646+$I646),$H646),$R646))</f>
        <v/>
      </c>
      <c r="L646" s="10">
        <f>IF($N646&lt;&gt;1,"",ROUND($J646*$K646,2))</f>
        <v/>
      </c>
      <c r="N646" s="17">
        <f>IF(AND($B646&lt;&gt;"",ISNUMBER($E646),$D646&lt;&gt;""),1,0)</f>
        <v/>
      </c>
      <c r="O646" s="17">
        <f>IF($N646=1,COUNTIFS($B$2:$B646,$B646,$N$2:$N646,1),"")</f>
        <v/>
      </c>
      <c r="P646" s="17">
        <f>IF($N646=1,$B646&amp;"|"&amp;$O646,"")</f>
        <v/>
      </c>
      <c r="Q646" s="17">
        <f>IF($N646&lt;&gt;1,"",IF($O646=1,N(IFERROR(INDEX('Catálogo'!$F$2:$F$500,MATCH($B646,'Catálogo'!$A$2:$A$500,0)),0)),INDEX($J$1:$J$645,MATCH($B646&amp;"|"&amp;($O646-1),$P$1:$P$645,0))))</f>
        <v/>
      </c>
      <c r="R646" s="17">
        <f>IF($N646&lt;&gt;1,"",IF($O646=1,N(IFERROR(INDEX('Catálogo'!$E$2:$E$500,MATCH($B646,'Catálogo'!$A$2:$A$500,0)),0)),INDEX($K$1:$K$645,MATCH($B646&amp;"|"&amp;($O646-1),$P$1:$P$645,0))))</f>
        <v/>
      </c>
    </row>
    <row r="647" ht="18" customHeight="1">
      <c r="A647" s="18" t="n"/>
      <c r="B647" s="6" t="n"/>
      <c r="C647" s="19">
        <f>IF($B647="","",IFERROR(INDEX('Catálogo'!$B$2:$B$500,MATCH($B647,'Catálogo'!$A$2:$A$500,0)),"Clave no encontrada"))</f>
        <v/>
      </c>
      <c r="D647" s="6" t="n"/>
      <c r="E647" s="8" t="n"/>
      <c r="F647" s="7" t="n"/>
      <c r="G647" s="6" t="n"/>
      <c r="H647" s="10">
        <f>IF($N647&lt;&gt;1,"",IF(AND($I647&gt;0,ISNUMBER($F647)),$F647,$R647))</f>
        <v/>
      </c>
      <c r="I647" s="9">
        <f>IF($N647&lt;&gt;1,"",IF($D647="Salida",-ABS($E647),IF($D647="Entrada",ABS($E647),$E647)))</f>
        <v/>
      </c>
      <c r="J647" s="9">
        <f>IF($N647&lt;&gt;1,"",$Q647+$I647)</f>
        <v/>
      </c>
      <c r="K647" s="10">
        <f>IF($N647&lt;&gt;1,"",IF($I647&gt;0,IF($Q647&gt;0,($Q647*$R647+$I647*$H647)/($Q647+$I647),$H647),$R647))</f>
        <v/>
      </c>
      <c r="L647" s="10">
        <f>IF($N647&lt;&gt;1,"",ROUND($J647*$K647,2))</f>
        <v/>
      </c>
      <c r="N647" s="17">
        <f>IF(AND($B647&lt;&gt;"",ISNUMBER($E647),$D647&lt;&gt;""),1,0)</f>
        <v/>
      </c>
      <c r="O647" s="17">
        <f>IF($N647=1,COUNTIFS($B$2:$B647,$B647,$N$2:$N647,1),"")</f>
        <v/>
      </c>
      <c r="P647" s="17">
        <f>IF($N647=1,$B647&amp;"|"&amp;$O647,"")</f>
        <v/>
      </c>
      <c r="Q647" s="17">
        <f>IF($N647&lt;&gt;1,"",IF($O647=1,N(IFERROR(INDEX('Catálogo'!$F$2:$F$500,MATCH($B647,'Catálogo'!$A$2:$A$500,0)),0)),INDEX($J$1:$J$646,MATCH($B647&amp;"|"&amp;($O647-1),$P$1:$P$646,0))))</f>
        <v/>
      </c>
      <c r="R647" s="17">
        <f>IF($N647&lt;&gt;1,"",IF($O647=1,N(IFERROR(INDEX('Catálogo'!$E$2:$E$500,MATCH($B647,'Catálogo'!$A$2:$A$500,0)),0)),INDEX($K$1:$K$646,MATCH($B647&amp;"|"&amp;($O647-1),$P$1:$P$646,0))))</f>
        <v/>
      </c>
    </row>
    <row r="648" ht="18" customHeight="1">
      <c r="A648" s="18" t="n"/>
      <c r="B648" s="6" t="n"/>
      <c r="C648" s="19">
        <f>IF($B648="","",IFERROR(INDEX('Catálogo'!$B$2:$B$500,MATCH($B648,'Catálogo'!$A$2:$A$500,0)),"Clave no encontrada"))</f>
        <v/>
      </c>
      <c r="D648" s="6" t="n"/>
      <c r="E648" s="8" t="n"/>
      <c r="F648" s="7" t="n"/>
      <c r="G648" s="6" t="n"/>
      <c r="H648" s="10">
        <f>IF($N648&lt;&gt;1,"",IF(AND($I648&gt;0,ISNUMBER($F648)),$F648,$R648))</f>
        <v/>
      </c>
      <c r="I648" s="9">
        <f>IF($N648&lt;&gt;1,"",IF($D648="Salida",-ABS($E648),IF($D648="Entrada",ABS($E648),$E648)))</f>
        <v/>
      </c>
      <c r="J648" s="9">
        <f>IF($N648&lt;&gt;1,"",$Q648+$I648)</f>
        <v/>
      </c>
      <c r="K648" s="10">
        <f>IF($N648&lt;&gt;1,"",IF($I648&gt;0,IF($Q648&gt;0,($Q648*$R648+$I648*$H648)/($Q648+$I648),$H648),$R648))</f>
        <v/>
      </c>
      <c r="L648" s="10">
        <f>IF($N648&lt;&gt;1,"",ROUND($J648*$K648,2))</f>
        <v/>
      </c>
      <c r="N648" s="17">
        <f>IF(AND($B648&lt;&gt;"",ISNUMBER($E648),$D648&lt;&gt;""),1,0)</f>
        <v/>
      </c>
      <c r="O648" s="17">
        <f>IF($N648=1,COUNTIFS($B$2:$B648,$B648,$N$2:$N648,1),"")</f>
        <v/>
      </c>
      <c r="P648" s="17">
        <f>IF($N648=1,$B648&amp;"|"&amp;$O648,"")</f>
        <v/>
      </c>
      <c r="Q648" s="17">
        <f>IF($N648&lt;&gt;1,"",IF($O648=1,N(IFERROR(INDEX('Catálogo'!$F$2:$F$500,MATCH($B648,'Catálogo'!$A$2:$A$500,0)),0)),INDEX($J$1:$J$647,MATCH($B648&amp;"|"&amp;($O648-1),$P$1:$P$647,0))))</f>
        <v/>
      </c>
      <c r="R648" s="17">
        <f>IF($N648&lt;&gt;1,"",IF($O648=1,N(IFERROR(INDEX('Catálogo'!$E$2:$E$500,MATCH($B648,'Catálogo'!$A$2:$A$500,0)),0)),INDEX($K$1:$K$647,MATCH($B648&amp;"|"&amp;($O648-1),$P$1:$P$647,0))))</f>
        <v/>
      </c>
    </row>
    <row r="649" ht="18" customHeight="1">
      <c r="A649" s="18" t="n"/>
      <c r="B649" s="6" t="n"/>
      <c r="C649" s="19">
        <f>IF($B649="","",IFERROR(INDEX('Catálogo'!$B$2:$B$500,MATCH($B649,'Catálogo'!$A$2:$A$500,0)),"Clave no encontrada"))</f>
        <v/>
      </c>
      <c r="D649" s="6" t="n"/>
      <c r="E649" s="8" t="n"/>
      <c r="F649" s="7" t="n"/>
      <c r="G649" s="6" t="n"/>
      <c r="H649" s="10">
        <f>IF($N649&lt;&gt;1,"",IF(AND($I649&gt;0,ISNUMBER($F649)),$F649,$R649))</f>
        <v/>
      </c>
      <c r="I649" s="9">
        <f>IF($N649&lt;&gt;1,"",IF($D649="Salida",-ABS($E649),IF($D649="Entrada",ABS($E649),$E649)))</f>
        <v/>
      </c>
      <c r="J649" s="9">
        <f>IF($N649&lt;&gt;1,"",$Q649+$I649)</f>
        <v/>
      </c>
      <c r="K649" s="10">
        <f>IF($N649&lt;&gt;1,"",IF($I649&gt;0,IF($Q649&gt;0,($Q649*$R649+$I649*$H649)/($Q649+$I649),$H649),$R649))</f>
        <v/>
      </c>
      <c r="L649" s="10">
        <f>IF($N649&lt;&gt;1,"",ROUND($J649*$K649,2))</f>
        <v/>
      </c>
      <c r="N649" s="17">
        <f>IF(AND($B649&lt;&gt;"",ISNUMBER($E649),$D649&lt;&gt;""),1,0)</f>
        <v/>
      </c>
      <c r="O649" s="17">
        <f>IF($N649=1,COUNTIFS($B$2:$B649,$B649,$N$2:$N649,1),"")</f>
        <v/>
      </c>
      <c r="P649" s="17">
        <f>IF($N649=1,$B649&amp;"|"&amp;$O649,"")</f>
        <v/>
      </c>
      <c r="Q649" s="17">
        <f>IF($N649&lt;&gt;1,"",IF($O649=1,N(IFERROR(INDEX('Catálogo'!$F$2:$F$500,MATCH($B649,'Catálogo'!$A$2:$A$500,0)),0)),INDEX($J$1:$J$648,MATCH($B649&amp;"|"&amp;($O649-1),$P$1:$P$648,0))))</f>
        <v/>
      </c>
      <c r="R649" s="17">
        <f>IF($N649&lt;&gt;1,"",IF($O649=1,N(IFERROR(INDEX('Catálogo'!$E$2:$E$500,MATCH($B649,'Catálogo'!$A$2:$A$500,0)),0)),INDEX($K$1:$K$648,MATCH($B649&amp;"|"&amp;($O649-1),$P$1:$P$648,0))))</f>
        <v/>
      </c>
    </row>
    <row r="650" ht="18" customHeight="1">
      <c r="A650" s="18" t="n"/>
      <c r="B650" s="6" t="n"/>
      <c r="C650" s="19">
        <f>IF($B650="","",IFERROR(INDEX('Catálogo'!$B$2:$B$500,MATCH($B650,'Catálogo'!$A$2:$A$500,0)),"Clave no encontrada"))</f>
        <v/>
      </c>
      <c r="D650" s="6" t="n"/>
      <c r="E650" s="8" t="n"/>
      <c r="F650" s="7" t="n"/>
      <c r="G650" s="6" t="n"/>
      <c r="H650" s="10">
        <f>IF($N650&lt;&gt;1,"",IF(AND($I650&gt;0,ISNUMBER($F650)),$F650,$R650))</f>
        <v/>
      </c>
      <c r="I650" s="9">
        <f>IF($N650&lt;&gt;1,"",IF($D650="Salida",-ABS($E650),IF($D650="Entrada",ABS($E650),$E650)))</f>
        <v/>
      </c>
      <c r="J650" s="9">
        <f>IF($N650&lt;&gt;1,"",$Q650+$I650)</f>
        <v/>
      </c>
      <c r="K650" s="10">
        <f>IF($N650&lt;&gt;1,"",IF($I650&gt;0,IF($Q650&gt;0,($Q650*$R650+$I650*$H650)/($Q650+$I650),$H650),$R650))</f>
        <v/>
      </c>
      <c r="L650" s="10">
        <f>IF($N650&lt;&gt;1,"",ROUND($J650*$K650,2))</f>
        <v/>
      </c>
      <c r="N650" s="17">
        <f>IF(AND($B650&lt;&gt;"",ISNUMBER($E650),$D650&lt;&gt;""),1,0)</f>
        <v/>
      </c>
      <c r="O650" s="17">
        <f>IF($N650=1,COUNTIFS($B$2:$B650,$B650,$N$2:$N650,1),"")</f>
        <v/>
      </c>
      <c r="P650" s="17">
        <f>IF($N650=1,$B650&amp;"|"&amp;$O650,"")</f>
        <v/>
      </c>
      <c r="Q650" s="17">
        <f>IF($N650&lt;&gt;1,"",IF($O650=1,N(IFERROR(INDEX('Catálogo'!$F$2:$F$500,MATCH($B650,'Catálogo'!$A$2:$A$500,0)),0)),INDEX($J$1:$J$649,MATCH($B650&amp;"|"&amp;($O650-1),$P$1:$P$649,0))))</f>
        <v/>
      </c>
      <c r="R650" s="17">
        <f>IF($N650&lt;&gt;1,"",IF($O650=1,N(IFERROR(INDEX('Catálogo'!$E$2:$E$500,MATCH($B650,'Catálogo'!$A$2:$A$500,0)),0)),INDEX($K$1:$K$649,MATCH($B650&amp;"|"&amp;($O650-1),$P$1:$P$649,0))))</f>
        <v/>
      </c>
    </row>
    <row r="651" ht="18" customHeight="1">
      <c r="A651" s="18" t="n"/>
      <c r="B651" s="6" t="n"/>
      <c r="C651" s="19">
        <f>IF($B651="","",IFERROR(INDEX('Catálogo'!$B$2:$B$500,MATCH($B651,'Catálogo'!$A$2:$A$500,0)),"Clave no encontrada"))</f>
        <v/>
      </c>
      <c r="D651" s="6" t="n"/>
      <c r="E651" s="8" t="n"/>
      <c r="F651" s="7" t="n"/>
      <c r="G651" s="6" t="n"/>
      <c r="H651" s="10">
        <f>IF($N651&lt;&gt;1,"",IF(AND($I651&gt;0,ISNUMBER($F651)),$F651,$R651))</f>
        <v/>
      </c>
      <c r="I651" s="9">
        <f>IF($N651&lt;&gt;1,"",IF($D651="Salida",-ABS($E651),IF($D651="Entrada",ABS($E651),$E651)))</f>
        <v/>
      </c>
      <c r="J651" s="9">
        <f>IF($N651&lt;&gt;1,"",$Q651+$I651)</f>
        <v/>
      </c>
      <c r="K651" s="10">
        <f>IF($N651&lt;&gt;1,"",IF($I651&gt;0,IF($Q651&gt;0,($Q651*$R651+$I651*$H651)/($Q651+$I651),$H651),$R651))</f>
        <v/>
      </c>
      <c r="L651" s="10">
        <f>IF($N651&lt;&gt;1,"",ROUND($J651*$K651,2))</f>
        <v/>
      </c>
      <c r="N651" s="17">
        <f>IF(AND($B651&lt;&gt;"",ISNUMBER($E651),$D651&lt;&gt;""),1,0)</f>
        <v/>
      </c>
      <c r="O651" s="17">
        <f>IF($N651=1,COUNTIFS($B$2:$B651,$B651,$N$2:$N651,1),"")</f>
        <v/>
      </c>
      <c r="P651" s="17">
        <f>IF($N651=1,$B651&amp;"|"&amp;$O651,"")</f>
        <v/>
      </c>
      <c r="Q651" s="17">
        <f>IF($N651&lt;&gt;1,"",IF($O651=1,N(IFERROR(INDEX('Catálogo'!$F$2:$F$500,MATCH($B651,'Catálogo'!$A$2:$A$500,0)),0)),INDEX($J$1:$J$650,MATCH($B651&amp;"|"&amp;($O651-1),$P$1:$P$650,0))))</f>
        <v/>
      </c>
      <c r="R651" s="17">
        <f>IF($N651&lt;&gt;1,"",IF($O651=1,N(IFERROR(INDEX('Catálogo'!$E$2:$E$500,MATCH($B651,'Catálogo'!$A$2:$A$500,0)),0)),INDEX($K$1:$K$650,MATCH($B651&amp;"|"&amp;($O651-1),$P$1:$P$650,0))))</f>
        <v/>
      </c>
    </row>
    <row r="652" ht="18" customHeight="1">
      <c r="A652" s="18" t="n"/>
      <c r="B652" s="6" t="n"/>
      <c r="C652" s="19">
        <f>IF($B652="","",IFERROR(INDEX('Catálogo'!$B$2:$B$500,MATCH($B652,'Catálogo'!$A$2:$A$500,0)),"Clave no encontrada"))</f>
        <v/>
      </c>
      <c r="D652" s="6" t="n"/>
      <c r="E652" s="8" t="n"/>
      <c r="F652" s="7" t="n"/>
      <c r="G652" s="6" t="n"/>
      <c r="H652" s="10">
        <f>IF($N652&lt;&gt;1,"",IF(AND($I652&gt;0,ISNUMBER($F652)),$F652,$R652))</f>
        <v/>
      </c>
      <c r="I652" s="9">
        <f>IF($N652&lt;&gt;1,"",IF($D652="Salida",-ABS($E652),IF($D652="Entrada",ABS($E652),$E652)))</f>
        <v/>
      </c>
      <c r="J652" s="9">
        <f>IF($N652&lt;&gt;1,"",$Q652+$I652)</f>
        <v/>
      </c>
      <c r="K652" s="10">
        <f>IF($N652&lt;&gt;1,"",IF($I652&gt;0,IF($Q652&gt;0,($Q652*$R652+$I652*$H652)/($Q652+$I652),$H652),$R652))</f>
        <v/>
      </c>
      <c r="L652" s="10">
        <f>IF($N652&lt;&gt;1,"",ROUND($J652*$K652,2))</f>
        <v/>
      </c>
      <c r="N652" s="17">
        <f>IF(AND($B652&lt;&gt;"",ISNUMBER($E652),$D652&lt;&gt;""),1,0)</f>
        <v/>
      </c>
      <c r="O652" s="17">
        <f>IF($N652=1,COUNTIFS($B$2:$B652,$B652,$N$2:$N652,1),"")</f>
        <v/>
      </c>
      <c r="P652" s="17">
        <f>IF($N652=1,$B652&amp;"|"&amp;$O652,"")</f>
        <v/>
      </c>
      <c r="Q652" s="17">
        <f>IF($N652&lt;&gt;1,"",IF($O652=1,N(IFERROR(INDEX('Catálogo'!$F$2:$F$500,MATCH($B652,'Catálogo'!$A$2:$A$500,0)),0)),INDEX($J$1:$J$651,MATCH($B652&amp;"|"&amp;($O652-1),$P$1:$P$651,0))))</f>
        <v/>
      </c>
      <c r="R652" s="17">
        <f>IF($N652&lt;&gt;1,"",IF($O652=1,N(IFERROR(INDEX('Catálogo'!$E$2:$E$500,MATCH($B652,'Catálogo'!$A$2:$A$500,0)),0)),INDEX($K$1:$K$651,MATCH($B652&amp;"|"&amp;($O652-1),$P$1:$P$651,0))))</f>
        <v/>
      </c>
    </row>
    <row r="653" ht="18" customHeight="1">
      <c r="A653" s="18" t="n"/>
      <c r="B653" s="6" t="n"/>
      <c r="C653" s="19">
        <f>IF($B653="","",IFERROR(INDEX('Catálogo'!$B$2:$B$500,MATCH($B653,'Catálogo'!$A$2:$A$500,0)),"Clave no encontrada"))</f>
        <v/>
      </c>
      <c r="D653" s="6" t="n"/>
      <c r="E653" s="8" t="n"/>
      <c r="F653" s="7" t="n"/>
      <c r="G653" s="6" t="n"/>
      <c r="H653" s="10">
        <f>IF($N653&lt;&gt;1,"",IF(AND($I653&gt;0,ISNUMBER($F653)),$F653,$R653))</f>
        <v/>
      </c>
      <c r="I653" s="9">
        <f>IF($N653&lt;&gt;1,"",IF($D653="Salida",-ABS($E653),IF($D653="Entrada",ABS($E653),$E653)))</f>
        <v/>
      </c>
      <c r="J653" s="9">
        <f>IF($N653&lt;&gt;1,"",$Q653+$I653)</f>
        <v/>
      </c>
      <c r="K653" s="10">
        <f>IF($N653&lt;&gt;1,"",IF($I653&gt;0,IF($Q653&gt;0,($Q653*$R653+$I653*$H653)/($Q653+$I653),$H653),$R653))</f>
        <v/>
      </c>
      <c r="L653" s="10">
        <f>IF($N653&lt;&gt;1,"",ROUND($J653*$K653,2))</f>
        <v/>
      </c>
      <c r="N653" s="17">
        <f>IF(AND($B653&lt;&gt;"",ISNUMBER($E653),$D653&lt;&gt;""),1,0)</f>
        <v/>
      </c>
      <c r="O653" s="17">
        <f>IF($N653=1,COUNTIFS($B$2:$B653,$B653,$N$2:$N653,1),"")</f>
        <v/>
      </c>
      <c r="P653" s="17">
        <f>IF($N653=1,$B653&amp;"|"&amp;$O653,"")</f>
        <v/>
      </c>
      <c r="Q653" s="17">
        <f>IF($N653&lt;&gt;1,"",IF($O653=1,N(IFERROR(INDEX('Catálogo'!$F$2:$F$500,MATCH($B653,'Catálogo'!$A$2:$A$500,0)),0)),INDEX($J$1:$J$652,MATCH($B653&amp;"|"&amp;($O653-1),$P$1:$P$652,0))))</f>
        <v/>
      </c>
      <c r="R653" s="17">
        <f>IF($N653&lt;&gt;1,"",IF($O653=1,N(IFERROR(INDEX('Catálogo'!$E$2:$E$500,MATCH($B653,'Catálogo'!$A$2:$A$500,0)),0)),INDEX($K$1:$K$652,MATCH($B653&amp;"|"&amp;($O653-1),$P$1:$P$652,0))))</f>
        <v/>
      </c>
    </row>
    <row r="654" ht="18" customHeight="1">
      <c r="A654" s="18" t="n"/>
      <c r="B654" s="6" t="n"/>
      <c r="C654" s="19">
        <f>IF($B654="","",IFERROR(INDEX('Catálogo'!$B$2:$B$500,MATCH($B654,'Catálogo'!$A$2:$A$500,0)),"Clave no encontrada"))</f>
        <v/>
      </c>
      <c r="D654" s="6" t="n"/>
      <c r="E654" s="8" t="n"/>
      <c r="F654" s="7" t="n"/>
      <c r="G654" s="6" t="n"/>
      <c r="H654" s="10">
        <f>IF($N654&lt;&gt;1,"",IF(AND($I654&gt;0,ISNUMBER($F654)),$F654,$R654))</f>
        <v/>
      </c>
      <c r="I654" s="9">
        <f>IF($N654&lt;&gt;1,"",IF($D654="Salida",-ABS($E654),IF($D654="Entrada",ABS($E654),$E654)))</f>
        <v/>
      </c>
      <c r="J654" s="9">
        <f>IF($N654&lt;&gt;1,"",$Q654+$I654)</f>
        <v/>
      </c>
      <c r="K654" s="10">
        <f>IF($N654&lt;&gt;1,"",IF($I654&gt;0,IF($Q654&gt;0,($Q654*$R654+$I654*$H654)/($Q654+$I654),$H654),$R654))</f>
        <v/>
      </c>
      <c r="L654" s="10">
        <f>IF($N654&lt;&gt;1,"",ROUND($J654*$K654,2))</f>
        <v/>
      </c>
      <c r="N654" s="17">
        <f>IF(AND($B654&lt;&gt;"",ISNUMBER($E654),$D654&lt;&gt;""),1,0)</f>
        <v/>
      </c>
      <c r="O654" s="17">
        <f>IF($N654=1,COUNTIFS($B$2:$B654,$B654,$N$2:$N654,1),"")</f>
        <v/>
      </c>
      <c r="P654" s="17">
        <f>IF($N654=1,$B654&amp;"|"&amp;$O654,"")</f>
        <v/>
      </c>
      <c r="Q654" s="17">
        <f>IF($N654&lt;&gt;1,"",IF($O654=1,N(IFERROR(INDEX('Catálogo'!$F$2:$F$500,MATCH($B654,'Catálogo'!$A$2:$A$500,0)),0)),INDEX($J$1:$J$653,MATCH($B654&amp;"|"&amp;($O654-1),$P$1:$P$653,0))))</f>
        <v/>
      </c>
      <c r="R654" s="17">
        <f>IF($N654&lt;&gt;1,"",IF($O654=1,N(IFERROR(INDEX('Catálogo'!$E$2:$E$500,MATCH($B654,'Catálogo'!$A$2:$A$500,0)),0)),INDEX($K$1:$K$653,MATCH($B654&amp;"|"&amp;($O654-1),$P$1:$P$653,0))))</f>
        <v/>
      </c>
    </row>
    <row r="655" ht="18" customHeight="1">
      <c r="A655" s="18" t="n"/>
      <c r="B655" s="6" t="n"/>
      <c r="C655" s="19">
        <f>IF($B655="","",IFERROR(INDEX('Catálogo'!$B$2:$B$500,MATCH($B655,'Catálogo'!$A$2:$A$500,0)),"Clave no encontrada"))</f>
        <v/>
      </c>
      <c r="D655" s="6" t="n"/>
      <c r="E655" s="8" t="n"/>
      <c r="F655" s="7" t="n"/>
      <c r="G655" s="6" t="n"/>
      <c r="H655" s="10">
        <f>IF($N655&lt;&gt;1,"",IF(AND($I655&gt;0,ISNUMBER($F655)),$F655,$R655))</f>
        <v/>
      </c>
      <c r="I655" s="9">
        <f>IF($N655&lt;&gt;1,"",IF($D655="Salida",-ABS($E655),IF($D655="Entrada",ABS($E655),$E655)))</f>
        <v/>
      </c>
      <c r="J655" s="9">
        <f>IF($N655&lt;&gt;1,"",$Q655+$I655)</f>
        <v/>
      </c>
      <c r="K655" s="10">
        <f>IF($N655&lt;&gt;1,"",IF($I655&gt;0,IF($Q655&gt;0,($Q655*$R655+$I655*$H655)/($Q655+$I655),$H655),$R655))</f>
        <v/>
      </c>
      <c r="L655" s="10">
        <f>IF($N655&lt;&gt;1,"",ROUND($J655*$K655,2))</f>
        <v/>
      </c>
      <c r="N655" s="17">
        <f>IF(AND($B655&lt;&gt;"",ISNUMBER($E655),$D655&lt;&gt;""),1,0)</f>
        <v/>
      </c>
      <c r="O655" s="17">
        <f>IF($N655=1,COUNTIFS($B$2:$B655,$B655,$N$2:$N655,1),"")</f>
        <v/>
      </c>
      <c r="P655" s="17">
        <f>IF($N655=1,$B655&amp;"|"&amp;$O655,"")</f>
        <v/>
      </c>
      <c r="Q655" s="17">
        <f>IF($N655&lt;&gt;1,"",IF($O655=1,N(IFERROR(INDEX('Catálogo'!$F$2:$F$500,MATCH($B655,'Catálogo'!$A$2:$A$500,0)),0)),INDEX($J$1:$J$654,MATCH($B655&amp;"|"&amp;($O655-1),$P$1:$P$654,0))))</f>
        <v/>
      </c>
      <c r="R655" s="17">
        <f>IF($N655&lt;&gt;1,"",IF($O655=1,N(IFERROR(INDEX('Catálogo'!$E$2:$E$500,MATCH($B655,'Catálogo'!$A$2:$A$500,0)),0)),INDEX($K$1:$K$654,MATCH($B655&amp;"|"&amp;($O655-1),$P$1:$P$654,0))))</f>
        <v/>
      </c>
    </row>
    <row r="656" ht="18" customHeight="1">
      <c r="A656" s="18" t="n"/>
      <c r="B656" s="6" t="n"/>
      <c r="C656" s="19">
        <f>IF($B656="","",IFERROR(INDEX('Catálogo'!$B$2:$B$500,MATCH($B656,'Catálogo'!$A$2:$A$500,0)),"Clave no encontrada"))</f>
        <v/>
      </c>
      <c r="D656" s="6" t="n"/>
      <c r="E656" s="8" t="n"/>
      <c r="F656" s="7" t="n"/>
      <c r="G656" s="6" t="n"/>
      <c r="H656" s="10">
        <f>IF($N656&lt;&gt;1,"",IF(AND($I656&gt;0,ISNUMBER($F656)),$F656,$R656))</f>
        <v/>
      </c>
      <c r="I656" s="9">
        <f>IF($N656&lt;&gt;1,"",IF($D656="Salida",-ABS($E656),IF($D656="Entrada",ABS($E656),$E656)))</f>
        <v/>
      </c>
      <c r="J656" s="9">
        <f>IF($N656&lt;&gt;1,"",$Q656+$I656)</f>
        <v/>
      </c>
      <c r="K656" s="10">
        <f>IF($N656&lt;&gt;1,"",IF($I656&gt;0,IF($Q656&gt;0,($Q656*$R656+$I656*$H656)/($Q656+$I656),$H656),$R656))</f>
        <v/>
      </c>
      <c r="L656" s="10">
        <f>IF($N656&lt;&gt;1,"",ROUND($J656*$K656,2))</f>
        <v/>
      </c>
      <c r="N656" s="17">
        <f>IF(AND($B656&lt;&gt;"",ISNUMBER($E656),$D656&lt;&gt;""),1,0)</f>
        <v/>
      </c>
      <c r="O656" s="17">
        <f>IF($N656=1,COUNTIFS($B$2:$B656,$B656,$N$2:$N656,1),"")</f>
        <v/>
      </c>
      <c r="P656" s="17">
        <f>IF($N656=1,$B656&amp;"|"&amp;$O656,"")</f>
        <v/>
      </c>
      <c r="Q656" s="17">
        <f>IF($N656&lt;&gt;1,"",IF($O656=1,N(IFERROR(INDEX('Catálogo'!$F$2:$F$500,MATCH($B656,'Catálogo'!$A$2:$A$500,0)),0)),INDEX($J$1:$J$655,MATCH($B656&amp;"|"&amp;($O656-1),$P$1:$P$655,0))))</f>
        <v/>
      </c>
      <c r="R656" s="17">
        <f>IF($N656&lt;&gt;1,"",IF($O656=1,N(IFERROR(INDEX('Catálogo'!$E$2:$E$500,MATCH($B656,'Catálogo'!$A$2:$A$500,0)),0)),INDEX($K$1:$K$655,MATCH($B656&amp;"|"&amp;($O656-1),$P$1:$P$655,0))))</f>
        <v/>
      </c>
    </row>
    <row r="657" ht="18" customHeight="1">
      <c r="A657" s="18" t="n"/>
      <c r="B657" s="6" t="n"/>
      <c r="C657" s="19">
        <f>IF($B657="","",IFERROR(INDEX('Catálogo'!$B$2:$B$500,MATCH($B657,'Catálogo'!$A$2:$A$500,0)),"Clave no encontrada"))</f>
        <v/>
      </c>
      <c r="D657" s="6" t="n"/>
      <c r="E657" s="8" t="n"/>
      <c r="F657" s="7" t="n"/>
      <c r="G657" s="6" t="n"/>
      <c r="H657" s="10">
        <f>IF($N657&lt;&gt;1,"",IF(AND($I657&gt;0,ISNUMBER($F657)),$F657,$R657))</f>
        <v/>
      </c>
      <c r="I657" s="9">
        <f>IF($N657&lt;&gt;1,"",IF($D657="Salida",-ABS($E657),IF($D657="Entrada",ABS($E657),$E657)))</f>
        <v/>
      </c>
      <c r="J657" s="9">
        <f>IF($N657&lt;&gt;1,"",$Q657+$I657)</f>
        <v/>
      </c>
      <c r="K657" s="10">
        <f>IF($N657&lt;&gt;1,"",IF($I657&gt;0,IF($Q657&gt;0,($Q657*$R657+$I657*$H657)/($Q657+$I657),$H657),$R657))</f>
        <v/>
      </c>
      <c r="L657" s="10">
        <f>IF($N657&lt;&gt;1,"",ROUND($J657*$K657,2))</f>
        <v/>
      </c>
      <c r="N657" s="17">
        <f>IF(AND($B657&lt;&gt;"",ISNUMBER($E657),$D657&lt;&gt;""),1,0)</f>
        <v/>
      </c>
      <c r="O657" s="17">
        <f>IF($N657=1,COUNTIFS($B$2:$B657,$B657,$N$2:$N657,1),"")</f>
        <v/>
      </c>
      <c r="P657" s="17">
        <f>IF($N657=1,$B657&amp;"|"&amp;$O657,"")</f>
        <v/>
      </c>
      <c r="Q657" s="17">
        <f>IF($N657&lt;&gt;1,"",IF($O657=1,N(IFERROR(INDEX('Catálogo'!$F$2:$F$500,MATCH($B657,'Catálogo'!$A$2:$A$500,0)),0)),INDEX($J$1:$J$656,MATCH($B657&amp;"|"&amp;($O657-1),$P$1:$P$656,0))))</f>
        <v/>
      </c>
      <c r="R657" s="17">
        <f>IF($N657&lt;&gt;1,"",IF($O657=1,N(IFERROR(INDEX('Catálogo'!$E$2:$E$500,MATCH($B657,'Catálogo'!$A$2:$A$500,0)),0)),INDEX($K$1:$K$656,MATCH($B657&amp;"|"&amp;($O657-1),$P$1:$P$656,0))))</f>
        <v/>
      </c>
    </row>
    <row r="658" ht="18" customHeight="1">
      <c r="A658" s="18" t="n"/>
      <c r="B658" s="6" t="n"/>
      <c r="C658" s="19">
        <f>IF($B658="","",IFERROR(INDEX('Catálogo'!$B$2:$B$500,MATCH($B658,'Catálogo'!$A$2:$A$500,0)),"Clave no encontrada"))</f>
        <v/>
      </c>
      <c r="D658" s="6" t="n"/>
      <c r="E658" s="8" t="n"/>
      <c r="F658" s="7" t="n"/>
      <c r="G658" s="6" t="n"/>
      <c r="H658" s="10">
        <f>IF($N658&lt;&gt;1,"",IF(AND($I658&gt;0,ISNUMBER($F658)),$F658,$R658))</f>
        <v/>
      </c>
      <c r="I658" s="9">
        <f>IF($N658&lt;&gt;1,"",IF($D658="Salida",-ABS($E658),IF($D658="Entrada",ABS($E658),$E658)))</f>
        <v/>
      </c>
      <c r="J658" s="9">
        <f>IF($N658&lt;&gt;1,"",$Q658+$I658)</f>
        <v/>
      </c>
      <c r="K658" s="10">
        <f>IF($N658&lt;&gt;1,"",IF($I658&gt;0,IF($Q658&gt;0,($Q658*$R658+$I658*$H658)/($Q658+$I658),$H658),$R658))</f>
        <v/>
      </c>
      <c r="L658" s="10">
        <f>IF($N658&lt;&gt;1,"",ROUND($J658*$K658,2))</f>
        <v/>
      </c>
      <c r="N658" s="17">
        <f>IF(AND($B658&lt;&gt;"",ISNUMBER($E658),$D658&lt;&gt;""),1,0)</f>
        <v/>
      </c>
      <c r="O658" s="17">
        <f>IF($N658=1,COUNTIFS($B$2:$B658,$B658,$N$2:$N658,1),"")</f>
        <v/>
      </c>
      <c r="P658" s="17">
        <f>IF($N658=1,$B658&amp;"|"&amp;$O658,"")</f>
        <v/>
      </c>
      <c r="Q658" s="17">
        <f>IF($N658&lt;&gt;1,"",IF($O658=1,N(IFERROR(INDEX('Catálogo'!$F$2:$F$500,MATCH($B658,'Catálogo'!$A$2:$A$500,0)),0)),INDEX($J$1:$J$657,MATCH($B658&amp;"|"&amp;($O658-1),$P$1:$P$657,0))))</f>
        <v/>
      </c>
      <c r="R658" s="17">
        <f>IF($N658&lt;&gt;1,"",IF($O658=1,N(IFERROR(INDEX('Catálogo'!$E$2:$E$500,MATCH($B658,'Catálogo'!$A$2:$A$500,0)),0)),INDEX($K$1:$K$657,MATCH($B658&amp;"|"&amp;($O658-1),$P$1:$P$657,0))))</f>
        <v/>
      </c>
    </row>
    <row r="659" ht="18" customHeight="1">
      <c r="A659" s="18" t="n"/>
      <c r="B659" s="6" t="n"/>
      <c r="C659" s="19">
        <f>IF($B659="","",IFERROR(INDEX('Catálogo'!$B$2:$B$500,MATCH($B659,'Catálogo'!$A$2:$A$500,0)),"Clave no encontrada"))</f>
        <v/>
      </c>
      <c r="D659" s="6" t="n"/>
      <c r="E659" s="8" t="n"/>
      <c r="F659" s="7" t="n"/>
      <c r="G659" s="6" t="n"/>
      <c r="H659" s="10">
        <f>IF($N659&lt;&gt;1,"",IF(AND($I659&gt;0,ISNUMBER($F659)),$F659,$R659))</f>
        <v/>
      </c>
      <c r="I659" s="9">
        <f>IF($N659&lt;&gt;1,"",IF($D659="Salida",-ABS($E659),IF($D659="Entrada",ABS($E659),$E659)))</f>
        <v/>
      </c>
      <c r="J659" s="9">
        <f>IF($N659&lt;&gt;1,"",$Q659+$I659)</f>
        <v/>
      </c>
      <c r="K659" s="10">
        <f>IF($N659&lt;&gt;1,"",IF($I659&gt;0,IF($Q659&gt;0,($Q659*$R659+$I659*$H659)/($Q659+$I659),$H659),$R659))</f>
        <v/>
      </c>
      <c r="L659" s="10">
        <f>IF($N659&lt;&gt;1,"",ROUND($J659*$K659,2))</f>
        <v/>
      </c>
      <c r="N659" s="17">
        <f>IF(AND($B659&lt;&gt;"",ISNUMBER($E659),$D659&lt;&gt;""),1,0)</f>
        <v/>
      </c>
      <c r="O659" s="17">
        <f>IF($N659=1,COUNTIFS($B$2:$B659,$B659,$N$2:$N659,1),"")</f>
        <v/>
      </c>
      <c r="P659" s="17">
        <f>IF($N659=1,$B659&amp;"|"&amp;$O659,"")</f>
        <v/>
      </c>
      <c r="Q659" s="17">
        <f>IF($N659&lt;&gt;1,"",IF($O659=1,N(IFERROR(INDEX('Catálogo'!$F$2:$F$500,MATCH($B659,'Catálogo'!$A$2:$A$500,0)),0)),INDEX($J$1:$J$658,MATCH($B659&amp;"|"&amp;($O659-1),$P$1:$P$658,0))))</f>
        <v/>
      </c>
      <c r="R659" s="17">
        <f>IF($N659&lt;&gt;1,"",IF($O659=1,N(IFERROR(INDEX('Catálogo'!$E$2:$E$500,MATCH($B659,'Catálogo'!$A$2:$A$500,0)),0)),INDEX($K$1:$K$658,MATCH($B659&amp;"|"&amp;($O659-1),$P$1:$P$658,0))))</f>
        <v/>
      </c>
    </row>
    <row r="660" ht="18" customHeight="1">
      <c r="A660" s="18" t="n"/>
      <c r="B660" s="6" t="n"/>
      <c r="C660" s="19">
        <f>IF($B660="","",IFERROR(INDEX('Catálogo'!$B$2:$B$500,MATCH($B660,'Catálogo'!$A$2:$A$500,0)),"Clave no encontrada"))</f>
        <v/>
      </c>
      <c r="D660" s="6" t="n"/>
      <c r="E660" s="8" t="n"/>
      <c r="F660" s="7" t="n"/>
      <c r="G660" s="6" t="n"/>
      <c r="H660" s="10">
        <f>IF($N660&lt;&gt;1,"",IF(AND($I660&gt;0,ISNUMBER($F660)),$F660,$R660))</f>
        <v/>
      </c>
      <c r="I660" s="9">
        <f>IF($N660&lt;&gt;1,"",IF($D660="Salida",-ABS($E660),IF($D660="Entrada",ABS($E660),$E660)))</f>
        <v/>
      </c>
      <c r="J660" s="9">
        <f>IF($N660&lt;&gt;1,"",$Q660+$I660)</f>
        <v/>
      </c>
      <c r="K660" s="10">
        <f>IF($N660&lt;&gt;1,"",IF($I660&gt;0,IF($Q660&gt;0,($Q660*$R660+$I660*$H660)/($Q660+$I660),$H660),$R660))</f>
        <v/>
      </c>
      <c r="L660" s="10">
        <f>IF($N660&lt;&gt;1,"",ROUND($J660*$K660,2))</f>
        <v/>
      </c>
      <c r="N660" s="17">
        <f>IF(AND($B660&lt;&gt;"",ISNUMBER($E660),$D660&lt;&gt;""),1,0)</f>
        <v/>
      </c>
      <c r="O660" s="17">
        <f>IF($N660=1,COUNTIFS($B$2:$B660,$B660,$N$2:$N660,1),"")</f>
        <v/>
      </c>
      <c r="P660" s="17">
        <f>IF($N660=1,$B660&amp;"|"&amp;$O660,"")</f>
        <v/>
      </c>
      <c r="Q660" s="17">
        <f>IF($N660&lt;&gt;1,"",IF($O660=1,N(IFERROR(INDEX('Catálogo'!$F$2:$F$500,MATCH($B660,'Catálogo'!$A$2:$A$500,0)),0)),INDEX($J$1:$J$659,MATCH($B660&amp;"|"&amp;($O660-1),$P$1:$P$659,0))))</f>
        <v/>
      </c>
      <c r="R660" s="17">
        <f>IF($N660&lt;&gt;1,"",IF($O660=1,N(IFERROR(INDEX('Catálogo'!$E$2:$E$500,MATCH($B660,'Catálogo'!$A$2:$A$500,0)),0)),INDEX($K$1:$K$659,MATCH($B660&amp;"|"&amp;($O660-1),$P$1:$P$659,0))))</f>
        <v/>
      </c>
    </row>
    <row r="661" ht="18" customHeight="1">
      <c r="A661" s="18" t="n"/>
      <c r="B661" s="6" t="n"/>
      <c r="C661" s="19">
        <f>IF($B661="","",IFERROR(INDEX('Catálogo'!$B$2:$B$500,MATCH($B661,'Catálogo'!$A$2:$A$500,0)),"Clave no encontrada"))</f>
        <v/>
      </c>
      <c r="D661" s="6" t="n"/>
      <c r="E661" s="8" t="n"/>
      <c r="F661" s="7" t="n"/>
      <c r="G661" s="6" t="n"/>
      <c r="H661" s="10">
        <f>IF($N661&lt;&gt;1,"",IF(AND($I661&gt;0,ISNUMBER($F661)),$F661,$R661))</f>
        <v/>
      </c>
      <c r="I661" s="9">
        <f>IF($N661&lt;&gt;1,"",IF($D661="Salida",-ABS($E661),IF($D661="Entrada",ABS($E661),$E661)))</f>
        <v/>
      </c>
      <c r="J661" s="9">
        <f>IF($N661&lt;&gt;1,"",$Q661+$I661)</f>
        <v/>
      </c>
      <c r="K661" s="10">
        <f>IF($N661&lt;&gt;1,"",IF($I661&gt;0,IF($Q661&gt;0,($Q661*$R661+$I661*$H661)/($Q661+$I661),$H661),$R661))</f>
        <v/>
      </c>
      <c r="L661" s="10">
        <f>IF($N661&lt;&gt;1,"",ROUND($J661*$K661,2))</f>
        <v/>
      </c>
      <c r="N661" s="17">
        <f>IF(AND($B661&lt;&gt;"",ISNUMBER($E661),$D661&lt;&gt;""),1,0)</f>
        <v/>
      </c>
      <c r="O661" s="17">
        <f>IF($N661=1,COUNTIFS($B$2:$B661,$B661,$N$2:$N661,1),"")</f>
        <v/>
      </c>
      <c r="P661" s="17">
        <f>IF($N661=1,$B661&amp;"|"&amp;$O661,"")</f>
        <v/>
      </c>
      <c r="Q661" s="17">
        <f>IF($N661&lt;&gt;1,"",IF($O661=1,N(IFERROR(INDEX('Catálogo'!$F$2:$F$500,MATCH($B661,'Catálogo'!$A$2:$A$500,0)),0)),INDEX($J$1:$J$660,MATCH($B661&amp;"|"&amp;($O661-1),$P$1:$P$660,0))))</f>
        <v/>
      </c>
      <c r="R661" s="17">
        <f>IF($N661&lt;&gt;1,"",IF($O661=1,N(IFERROR(INDEX('Catálogo'!$E$2:$E$500,MATCH($B661,'Catálogo'!$A$2:$A$500,0)),0)),INDEX($K$1:$K$660,MATCH($B661&amp;"|"&amp;($O661-1),$P$1:$P$660,0))))</f>
        <v/>
      </c>
    </row>
    <row r="662" ht="18" customHeight="1">
      <c r="A662" s="18" t="n"/>
      <c r="B662" s="6" t="n"/>
      <c r="C662" s="19">
        <f>IF($B662="","",IFERROR(INDEX('Catálogo'!$B$2:$B$500,MATCH($B662,'Catálogo'!$A$2:$A$500,0)),"Clave no encontrada"))</f>
        <v/>
      </c>
      <c r="D662" s="6" t="n"/>
      <c r="E662" s="8" t="n"/>
      <c r="F662" s="7" t="n"/>
      <c r="G662" s="6" t="n"/>
      <c r="H662" s="10">
        <f>IF($N662&lt;&gt;1,"",IF(AND($I662&gt;0,ISNUMBER($F662)),$F662,$R662))</f>
        <v/>
      </c>
      <c r="I662" s="9">
        <f>IF($N662&lt;&gt;1,"",IF($D662="Salida",-ABS($E662),IF($D662="Entrada",ABS($E662),$E662)))</f>
        <v/>
      </c>
      <c r="J662" s="9">
        <f>IF($N662&lt;&gt;1,"",$Q662+$I662)</f>
        <v/>
      </c>
      <c r="K662" s="10">
        <f>IF($N662&lt;&gt;1,"",IF($I662&gt;0,IF($Q662&gt;0,($Q662*$R662+$I662*$H662)/($Q662+$I662),$H662),$R662))</f>
        <v/>
      </c>
      <c r="L662" s="10">
        <f>IF($N662&lt;&gt;1,"",ROUND($J662*$K662,2))</f>
        <v/>
      </c>
      <c r="N662" s="17">
        <f>IF(AND($B662&lt;&gt;"",ISNUMBER($E662),$D662&lt;&gt;""),1,0)</f>
        <v/>
      </c>
      <c r="O662" s="17">
        <f>IF($N662=1,COUNTIFS($B$2:$B662,$B662,$N$2:$N662,1),"")</f>
        <v/>
      </c>
      <c r="P662" s="17">
        <f>IF($N662=1,$B662&amp;"|"&amp;$O662,"")</f>
        <v/>
      </c>
      <c r="Q662" s="17">
        <f>IF($N662&lt;&gt;1,"",IF($O662=1,N(IFERROR(INDEX('Catálogo'!$F$2:$F$500,MATCH($B662,'Catálogo'!$A$2:$A$500,0)),0)),INDEX($J$1:$J$661,MATCH($B662&amp;"|"&amp;($O662-1),$P$1:$P$661,0))))</f>
        <v/>
      </c>
      <c r="R662" s="17">
        <f>IF($N662&lt;&gt;1,"",IF($O662=1,N(IFERROR(INDEX('Catálogo'!$E$2:$E$500,MATCH($B662,'Catálogo'!$A$2:$A$500,0)),0)),INDEX($K$1:$K$661,MATCH($B662&amp;"|"&amp;($O662-1),$P$1:$P$661,0))))</f>
        <v/>
      </c>
    </row>
    <row r="663" ht="18" customHeight="1">
      <c r="A663" s="18" t="n"/>
      <c r="B663" s="6" t="n"/>
      <c r="C663" s="19">
        <f>IF($B663="","",IFERROR(INDEX('Catálogo'!$B$2:$B$500,MATCH($B663,'Catálogo'!$A$2:$A$500,0)),"Clave no encontrada"))</f>
        <v/>
      </c>
      <c r="D663" s="6" t="n"/>
      <c r="E663" s="8" t="n"/>
      <c r="F663" s="7" t="n"/>
      <c r="G663" s="6" t="n"/>
      <c r="H663" s="10">
        <f>IF($N663&lt;&gt;1,"",IF(AND($I663&gt;0,ISNUMBER($F663)),$F663,$R663))</f>
        <v/>
      </c>
      <c r="I663" s="9">
        <f>IF($N663&lt;&gt;1,"",IF($D663="Salida",-ABS($E663),IF($D663="Entrada",ABS($E663),$E663)))</f>
        <v/>
      </c>
      <c r="J663" s="9">
        <f>IF($N663&lt;&gt;1,"",$Q663+$I663)</f>
        <v/>
      </c>
      <c r="K663" s="10">
        <f>IF($N663&lt;&gt;1,"",IF($I663&gt;0,IF($Q663&gt;0,($Q663*$R663+$I663*$H663)/($Q663+$I663),$H663),$R663))</f>
        <v/>
      </c>
      <c r="L663" s="10">
        <f>IF($N663&lt;&gt;1,"",ROUND($J663*$K663,2))</f>
        <v/>
      </c>
      <c r="N663" s="17">
        <f>IF(AND($B663&lt;&gt;"",ISNUMBER($E663),$D663&lt;&gt;""),1,0)</f>
        <v/>
      </c>
      <c r="O663" s="17">
        <f>IF($N663=1,COUNTIFS($B$2:$B663,$B663,$N$2:$N663,1),"")</f>
        <v/>
      </c>
      <c r="P663" s="17">
        <f>IF($N663=1,$B663&amp;"|"&amp;$O663,"")</f>
        <v/>
      </c>
      <c r="Q663" s="17">
        <f>IF($N663&lt;&gt;1,"",IF($O663=1,N(IFERROR(INDEX('Catálogo'!$F$2:$F$500,MATCH($B663,'Catálogo'!$A$2:$A$500,0)),0)),INDEX($J$1:$J$662,MATCH($B663&amp;"|"&amp;($O663-1),$P$1:$P$662,0))))</f>
        <v/>
      </c>
      <c r="R663" s="17">
        <f>IF($N663&lt;&gt;1,"",IF($O663=1,N(IFERROR(INDEX('Catálogo'!$E$2:$E$500,MATCH($B663,'Catálogo'!$A$2:$A$500,0)),0)),INDEX($K$1:$K$662,MATCH($B663&amp;"|"&amp;($O663-1),$P$1:$P$662,0))))</f>
        <v/>
      </c>
    </row>
    <row r="664" ht="18" customHeight="1">
      <c r="A664" s="18" t="n"/>
      <c r="B664" s="6" t="n"/>
      <c r="C664" s="19">
        <f>IF($B664="","",IFERROR(INDEX('Catálogo'!$B$2:$B$500,MATCH($B664,'Catálogo'!$A$2:$A$500,0)),"Clave no encontrada"))</f>
        <v/>
      </c>
      <c r="D664" s="6" t="n"/>
      <c r="E664" s="8" t="n"/>
      <c r="F664" s="7" t="n"/>
      <c r="G664" s="6" t="n"/>
      <c r="H664" s="10">
        <f>IF($N664&lt;&gt;1,"",IF(AND($I664&gt;0,ISNUMBER($F664)),$F664,$R664))</f>
        <v/>
      </c>
      <c r="I664" s="9">
        <f>IF($N664&lt;&gt;1,"",IF($D664="Salida",-ABS($E664),IF($D664="Entrada",ABS($E664),$E664)))</f>
        <v/>
      </c>
      <c r="J664" s="9">
        <f>IF($N664&lt;&gt;1,"",$Q664+$I664)</f>
        <v/>
      </c>
      <c r="K664" s="10">
        <f>IF($N664&lt;&gt;1,"",IF($I664&gt;0,IF($Q664&gt;0,($Q664*$R664+$I664*$H664)/($Q664+$I664),$H664),$R664))</f>
        <v/>
      </c>
      <c r="L664" s="10">
        <f>IF($N664&lt;&gt;1,"",ROUND($J664*$K664,2))</f>
        <v/>
      </c>
      <c r="N664" s="17">
        <f>IF(AND($B664&lt;&gt;"",ISNUMBER($E664),$D664&lt;&gt;""),1,0)</f>
        <v/>
      </c>
      <c r="O664" s="17">
        <f>IF($N664=1,COUNTIFS($B$2:$B664,$B664,$N$2:$N664,1),"")</f>
        <v/>
      </c>
      <c r="P664" s="17">
        <f>IF($N664=1,$B664&amp;"|"&amp;$O664,"")</f>
        <v/>
      </c>
      <c r="Q664" s="17">
        <f>IF($N664&lt;&gt;1,"",IF($O664=1,N(IFERROR(INDEX('Catálogo'!$F$2:$F$500,MATCH($B664,'Catálogo'!$A$2:$A$500,0)),0)),INDEX($J$1:$J$663,MATCH($B664&amp;"|"&amp;($O664-1),$P$1:$P$663,0))))</f>
        <v/>
      </c>
      <c r="R664" s="17">
        <f>IF($N664&lt;&gt;1,"",IF($O664=1,N(IFERROR(INDEX('Catálogo'!$E$2:$E$500,MATCH($B664,'Catálogo'!$A$2:$A$500,0)),0)),INDEX($K$1:$K$663,MATCH($B664&amp;"|"&amp;($O664-1),$P$1:$P$663,0))))</f>
        <v/>
      </c>
    </row>
    <row r="665" ht="18" customHeight="1">
      <c r="A665" s="18" t="n"/>
      <c r="B665" s="6" t="n"/>
      <c r="C665" s="19">
        <f>IF($B665="","",IFERROR(INDEX('Catálogo'!$B$2:$B$500,MATCH($B665,'Catálogo'!$A$2:$A$500,0)),"Clave no encontrada"))</f>
        <v/>
      </c>
      <c r="D665" s="6" t="n"/>
      <c r="E665" s="8" t="n"/>
      <c r="F665" s="7" t="n"/>
      <c r="G665" s="6" t="n"/>
      <c r="H665" s="10">
        <f>IF($N665&lt;&gt;1,"",IF(AND($I665&gt;0,ISNUMBER($F665)),$F665,$R665))</f>
        <v/>
      </c>
      <c r="I665" s="9">
        <f>IF($N665&lt;&gt;1,"",IF($D665="Salida",-ABS($E665),IF($D665="Entrada",ABS($E665),$E665)))</f>
        <v/>
      </c>
      <c r="J665" s="9">
        <f>IF($N665&lt;&gt;1,"",$Q665+$I665)</f>
        <v/>
      </c>
      <c r="K665" s="10">
        <f>IF($N665&lt;&gt;1,"",IF($I665&gt;0,IF($Q665&gt;0,($Q665*$R665+$I665*$H665)/($Q665+$I665),$H665),$R665))</f>
        <v/>
      </c>
      <c r="L665" s="10">
        <f>IF($N665&lt;&gt;1,"",ROUND($J665*$K665,2))</f>
        <v/>
      </c>
      <c r="N665" s="17">
        <f>IF(AND($B665&lt;&gt;"",ISNUMBER($E665),$D665&lt;&gt;""),1,0)</f>
        <v/>
      </c>
      <c r="O665" s="17">
        <f>IF($N665=1,COUNTIFS($B$2:$B665,$B665,$N$2:$N665,1),"")</f>
        <v/>
      </c>
      <c r="P665" s="17">
        <f>IF($N665=1,$B665&amp;"|"&amp;$O665,"")</f>
        <v/>
      </c>
      <c r="Q665" s="17">
        <f>IF($N665&lt;&gt;1,"",IF($O665=1,N(IFERROR(INDEX('Catálogo'!$F$2:$F$500,MATCH($B665,'Catálogo'!$A$2:$A$500,0)),0)),INDEX($J$1:$J$664,MATCH($B665&amp;"|"&amp;($O665-1),$P$1:$P$664,0))))</f>
        <v/>
      </c>
      <c r="R665" s="17">
        <f>IF($N665&lt;&gt;1,"",IF($O665=1,N(IFERROR(INDEX('Catálogo'!$E$2:$E$500,MATCH($B665,'Catálogo'!$A$2:$A$500,0)),0)),INDEX($K$1:$K$664,MATCH($B665&amp;"|"&amp;($O665-1),$P$1:$P$664,0))))</f>
        <v/>
      </c>
    </row>
    <row r="666" ht="18" customHeight="1">
      <c r="A666" s="18" t="n"/>
      <c r="B666" s="6" t="n"/>
      <c r="C666" s="19">
        <f>IF($B666="","",IFERROR(INDEX('Catálogo'!$B$2:$B$500,MATCH($B666,'Catálogo'!$A$2:$A$500,0)),"Clave no encontrada"))</f>
        <v/>
      </c>
      <c r="D666" s="6" t="n"/>
      <c r="E666" s="8" t="n"/>
      <c r="F666" s="7" t="n"/>
      <c r="G666" s="6" t="n"/>
      <c r="H666" s="10">
        <f>IF($N666&lt;&gt;1,"",IF(AND($I666&gt;0,ISNUMBER($F666)),$F666,$R666))</f>
        <v/>
      </c>
      <c r="I666" s="9">
        <f>IF($N666&lt;&gt;1,"",IF($D666="Salida",-ABS($E666),IF($D666="Entrada",ABS($E666),$E666)))</f>
        <v/>
      </c>
      <c r="J666" s="9">
        <f>IF($N666&lt;&gt;1,"",$Q666+$I666)</f>
        <v/>
      </c>
      <c r="K666" s="10">
        <f>IF($N666&lt;&gt;1,"",IF($I666&gt;0,IF($Q666&gt;0,($Q666*$R666+$I666*$H666)/($Q666+$I666),$H666),$R666))</f>
        <v/>
      </c>
      <c r="L666" s="10">
        <f>IF($N666&lt;&gt;1,"",ROUND($J666*$K666,2))</f>
        <v/>
      </c>
      <c r="N666" s="17">
        <f>IF(AND($B666&lt;&gt;"",ISNUMBER($E666),$D666&lt;&gt;""),1,0)</f>
        <v/>
      </c>
      <c r="O666" s="17">
        <f>IF($N666=1,COUNTIFS($B$2:$B666,$B666,$N$2:$N666,1),"")</f>
        <v/>
      </c>
      <c r="P666" s="17">
        <f>IF($N666=1,$B666&amp;"|"&amp;$O666,"")</f>
        <v/>
      </c>
      <c r="Q666" s="17">
        <f>IF($N666&lt;&gt;1,"",IF($O666=1,N(IFERROR(INDEX('Catálogo'!$F$2:$F$500,MATCH($B666,'Catálogo'!$A$2:$A$500,0)),0)),INDEX($J$1:$J$665,MATCH($B666&amp;"|"&amp;($O666-1),$P$1:$P$665,0))))</f>
        <v/>
      </c>
      <c r="R666" s="17">
        <f>IF($N666&lt;&gt;1,"",IF($O666=1,N(IFERROR(INDEX('Catálogo'!$E$2:$E$500,MATCH($B666,'Catálogo'!$A$2:$A$500,0)),0)),INDEX($K$1:$K$665,MATCH($B666&amp;"|"&amp;($O666-1),$P$1:$P$665,0))))</f>
        <v/>
      </c>
    </row>
    <row r="667" ht="18" customHeight="1">
      <c r="A667" s="18" t="n"/>
      <c r="B667" s="6" t="n"/>
      <c r="C667" s="19">
        <f>IF($B667="","",IFERROR(INDEX('Catálogo'!$B$2:$B$500,MATCH($B667,'Catálogo'!$A$2:$A$500,0)),"Clave no encontrada"))</f>
        <v/>
      </c>
      <c r="D667" s="6" t="n"/>
      <c r="E667" s="8" t="n"/>
      <c r="F667" s="7" t="n"/>
      <c r="G667" s="6" t="n"/>
      <c r="H667" s="10">
        <f>IF($N667&lt;&gt;1,"",IF(AND($I667&gt;0,ISNUMBER($F667)),$F667,$R667))</f>
        <v/>
      </c>
      <c r="I667" s="9">
        <f>IF($N667&lt;&gt;1,"",IF($D667="Salida",-ABS($E667),IF($D667="Entrada",ABS($E667),$E667)))</f>
        <v/>
      </c>
      <c r="J667" s="9">
        <f>IF($N667&lt;&gt;1,"",$Q667+$I667)</f>
        <v/>
      </c>
      <c r="K667" s="10">
        <f>IF($N667&lt;&gt;1,"",IF($I667&gt;0,IF($Q667&gt;0,($Q667*$R667+$I667*$H667)/($Q667+$I667),$H667),$R667))</f>
        <v/>
      </c>
      <c r="L667" s="10">
        <f>IF($N667&lt;&gt;1,"",ROUND($J667*$K667,2))</f>
        <v/>
      </c>
      <c r="N667" s="17">
        <f>IF(AND($B667&lt;&gt;"",ISNUMBER($E667),$D667&lt;&gt;""),1,0)</f>
        <v/>
      </c>
      <c r="O667" s="17">
        <f>IF($N667=1,COUNTIFS($B$2:$B667,$B667,$N$2:$N667,1),"")</f>
        <v/>
      </c>
      <c r="P667" s="17">
        <f>IF($N667=1,$B667&amp;"|"&amp;$O667,"")</f>
        <v/>
      </c>
      <c r="Q667" s="17">
        <f>IF($N667&lt;&gt;1,"",IF($O667=1,N(IFERROR(INDEX('Catálogo'!$F$2:$F$500,MATCH($B667,'Catálogo'!$A$2:$A$500,0)),0)),INDEX($J$1:$J$666,MATCH($B667&amp;"|"&amp;($O667-1),$P$1:$P$666,0))))</f>
        <v/>
      </c>
      <c r="R667" s="17">
        <f>IF($N667&lt;&gt;1,"",IF($O667=1,N(IFERROR(INDEX('Catálogo'!$E$2:$E$500,MATCH($B667,'Catálogo'!$A$2:$A$500,0)),0)),INDEX($K$1:$K$666,MATCH($B667&amp;"|"&amp;($O667-1),$P$1:$P$666,0))))</f>
        <v/>
      </c>
    </row>
    <row r="668" ht="18" customHeight="1">
      <c r="A668" s="18" t="n"/>
      <c r="B668" s="6" t="n"/>
      <c r="C668" s="19">
        <f>IF($B668="","",IFERROR(INDEX('Catálogo'!$B$2:$B$500,MATCH($B668,'Catálogo'!$A$2:$A$500,0)),"Clave no encontrada"))</f>
        <v/>
      </c>
      <c r="D668" s="6" t="n"/>
      <c r="E668" s="8" t="n"/>
      <c r="F668" s="7" t="n"/>
      <c r="G668" s="6" t="n"/>
      <c r="H668" s="10">
        <f>IF($N668&lt;&gt;1,"",IF(AND($I668&gt;0,ISNUMBER($F668)),$F668,$R668))</f>
        <v/>
      </c>
      <c r="I668" s="9">
        <f>IF($N668&lt;&gt;1,"",IF($D668="Salida",-ABS($E668),IF($D668="Entrada",ABS($E668),$E668)))</f>
        <v/>
      </c>
      <c r="J668" s="9">
        <f>IF($N668&lt;&gt;1,"",$Q668+$I668)</f>
        <v/>
      </c>
      <c r="K668" s="10">
        <f>IF($N668&lt;&gt;1,"",IF($I668&gt;0,IF($Q668&gt;0,($Q668*$R668+$I668*$H668)/($Q668+$I668),$H668),$R668))</f>
        <v/>
      </c>
      <c r="L668" s="10">
        <f>IF($N668&lt;&gt;1,"",ROUND($J668*$K668,2))</f>
        <v/>
      </c>
      <c r="N668" s="17">
        <f>IF(AND($B668&lt;&gt;"",ISNUMBER($E668),$D668&lt;&gt;""),1,0)</f>
        <v/>
      </c>
      <c r="O668" s="17">
        <f>IF($N668=1,COUNTIFS($B$2:$B668,$B668,$N$2:$N668,1),"")</f>
        <v/>
      </c>
      <c r="P668" s="17">
        <f>IF($N668=1,$B668&amp;"|"&amp;$O668,"")</f>
        <v/>
      </c>
      <c r="Q668" s="17">
        <f>IF($N668&lt;&gt;1,"",IF($O668=1,N(IFERROR(INDEX('Catálogo'!$F$2:$F$500,MATCH($B668,'Catálogo'!$A$2:$A$500,0)),0)),INDEX($J$1:$J$667,MATCH($B668&amp;"|"&amp;($O668-1),$P$1:$P$667,0))))</f>
        <v/>
      </c>
      <c r="R668" s="17">
        <f>IF($N668&lt;&gt;1,"",IF($O668=1,N(IFERROR(INDEX('Catálogo'!$E$2:$E$500,MATCH($B668,'Catálogo'!$A$2:$A$500,0)),0)),INDEX($K$1:$K$667,MATCH($B668&amp;"|"&amp;($O668-1),$P$1:$P$667,0))))</f>
        <v/>
      </c>
    </row>
    <row r="669" ht="18" customHeight="1">
      <c r="A669" s="18" t="n"/>
      <c r="B669" s="6" t="n"/>
      <c r="C669" s="19">
        <f>IF($B669="","",IFERROR(INDEX('Catálogo'!$B$2:$B$500,MATCH($B669,'Catálogo'!$A$2:$A$500,0)),"Clave no encontrada"))</f>
        <v/>
      </c>
      <c r="D669" s="6" t="n"/>
      <c r="E669" s="8" t="n"/>
      <c r="F669" s="7" t="n"/>
      <c r="G669" s="6" t="n"/>
      <c r="H669" s="10">
        <f>IF($N669&lt;&gt;1,"",IF(AND($I669&gt;0,ISNUMBER($F669)),$F669,$R669))</f>
        <v/>
      </c>
      <c r="I669" s="9">
        <f>IF($N669&lt;&gt;1,"",IF($D669="Salida",-ABS($E669),IF($D669="Entrada",ABS($E669),$E669)))</f>
        <v/>
      </c>
      <c r="J669" s="9">
        <f>IF($N669&lt;&gt;1,"",$Q669+$I669)</f>
        <v/>
      </c>
      <c r="K669" s="10">
        <f>IF($N669&lt;&gt;1,"",IF($I669&gt;0,IF($Q669&gt;0,($Q669*$R669+$I669*$H669)/($Q669+$I669),$H669),$R669))</f>
        <v/>
      </c>
      <c r="L669" s="10">
        <f>IF($N669&lt;&gt;1,"",ROUND($J669*$K669,2))</f>
        <v/>
      </c>
      <c r="N669" s="17">
        <f>IF(AND($B669&lt;&gt;"",ISNUMBER($E669),$D669&lt;&gt;""),1,0)</f>
        <v/>
      </c>
      <c r="O669" s="17">
        <f>IF($N669=1,COUNTIFS($B$2:$B669,$B669,$N$2:$N669,1),"")</f>
        <v/>
      </c>
      <c r="P669" s="17">
        <f>IF($N669=1,$B669&amp;"|"&amp;$O669,"")</f>
        <v/>
      </c>
      <c r="Q669" s="17">
        <f>IF($N669&lt;&gt;1,"",IF($O669=1,N(IFERROR(INDEX('Catálogo'!$F$2:$F$500,MATCH($B669,'Catálogo'!$A$2:$A$500,0)),0)),INDEX($J$1:$J$668,MATCH($B669&amp;"|"&amp;($O669-1),$P$1:$P$668,0))))</f>
        <v/>
      </c>
      <c r="R669" s="17">
        <f>IF($N669&lt;&gt;1,"",IF($O669=1,N(IFERROR(INDEX('Catálogo'!$E$2:$E$500,MATCH($B669,'Catálogo'!$A$2:$A$500,0)),0)),INDEX($K$1:$K$668,MATCH($B669&amp;"|"&amp;($O669-1),$P$1:$P$668,0))))</f>
        <v/>
      </c>
    </row>
    <row r="670" ht="18" customHeight="1">
      <c r="A670" s="18" t="n"/>
      <c r="B670" s="6" t="n"/>
      <c r="C670" s="19">
        <f>IF($B670="","",IFERROR(INDEX('Catálogo'!$B$2:$B$500,MATCH($B670,'Catálogo'!$A$2:$A$500,0)),"Clave no encontrada"))</f>
        <v/>
      </c>
      <c r="D670" s="6" t="n"/>
      <c r="E670" s="8" t="n"/>
      <c r="F670" s="7" t="n"/>
      <c r="G670" s="6" t="n"/>
      <c r="H670" s="10">
        <f>IF($N670&lt;&gt;1,"",IF(AND($I670&gt;0,ISNUMBER($F670)),$F670,$R670))</f>
        <v/>
      </c>
      <c r="I670" s="9">
        <f>IF($N670&lt;&gt;1,"",IF($D670="Salida",-ABS($E670),IF($D670="Entrada",ABS($E670),$E670)))</f>
        <v/>
      </c>
      <c r="J670" s="9">
        <f>IF($N670&lt;&gt;1,"",$Q670+$I670)</f>
        <v/>
      </c>
      <c r="K670" s="10">
        <f>IF($N670&lt;&gt;1,"",IF($I670&gt;0,IF($Q670&gt;0,($Q670*$R670+$I670*$H670)/($Q670+$I670),$H670),$R670))</f>
        <v/>
      </c>
      <c r="L670" s="10">
        <f>IF($N670&lt;&gt;1,"",ROUND($J670*$K670,2))</f>
        <v/>
      </c>
      <c r="N670" s="17">
        <f>IF(AND($B670&lt;&gt;"",ISNUMBER($E670),$D670&lt;&gt;""),1,0)</f>
        <v/>
      </c>
      <c r="O670" s="17">
        <f>IF($N670=1,COUNTIFS($B$2:$B670,$B670,$N$2:$N670,1),"")</f>
        <v/>
      </c>
      <c r="P670" s="17">
        <f>IF($N670=1,$B670&amp;"|"&amp;$O670,"")</f>
        <v/>
      </c>
      <c r="Q670" s="17">
        <f>IF($N670&lt;&gt;1,"",IF($O670=1,N(IFERROR(INDEX('Catálogo'!$F$2:$F$500,MATCH($B670,'Catálogo'!$A$2:$A$500,0)),0)),INDEX($J$1:$J$669,MATCH($B670&amp;"|"&amp;($O670-1),$P$1:$P$669,0))))</f>
        <v/>
      </c>
      <c r="R670" s="17">
        <f>IF($N670&lt;&gt;1,"",IF($O670=1,N(IFERROR(INDEX('Catálogo'!$E$2:$E$500,MATCH($B670,'Catálogo'!$A$2:$A$500,0)),0)),INDEX($K$1:$K$669,MATCH($B670&amp;"|"&amp;($O670-1),$P$1:$P$669,0))))</f>
        <v/>
      </c>
    </row>
    <row r="671" ht="18" customHeight="1">
      <c r="A671" s="18" t="n"/>
      <c r="B671" s="6" t="n"/>
      <c r="C671" s="19">
        <f>IF($B671="","",IFERROR(INDEX('Catálogo'!$B$2:$B$500,MATCH($B671,'Catálogo'!$A$2:$A$500,0)),"Clave no encontrada"))</f>
        <v/>
      </c>
      <c r="D671" s="6" t="n"/>
      <c r="E671" s="8" t="n"/>
      <c r="F671" s="7" t="n"/>
      <c r="G671" s="6" t="n"/>
      <c r="H671" s="10">
        <f>IF($N671&lt;&gt;1,"",IF(AND($I671&gt;0,ISNUMBER($F671)),$F671,$R671))</f>
        <v/>
      </c>
      <c r="I671" s="9">
        <f>IF($N671&lt;&gt;1,"",IF($D671="Salida",-ABS($E671),IF($D671="Entrada",ABS($E671),$E671)))</f>
        <v/>
      </c>
      <c r="J671" s="9">
        <f>IF($N671&lt;&gt;1,"",$Q671+$I671)</f>
        <v/>
      </c>
      <c r="K671" s="10">
        <f>IF($N671&lt;&gt;1,"",IF($I671&gt;0,IF($Q671&gt;0,($Q671*$R671+$I671*$H671)/($Q671+$I671),$H671),$R671))</f>
        <v/>
      </c>
      <c r="L671" s="10">
        <f>IF($N671&lt;&gt;1,"",ROUND($J671*$K671,2))</f>
        <v/>
      </c>
      <c r="N671" s="17">
        <f>IF(AND($B671&lt;&gt;"",ISNUMBER($E671),$D671&lt;&gt;""),1,0)</f>
        <v/>
      </c>
      <c r="O671" s="17">
        <f>IF($N671=1,COUNTIFS($B$2:$B671,$B671,$N$2:$N671,1),"")</f>
        <v/>
      </c>
      <c r="P671" s="17">
        <f>IF($N671=1,$B671&amp;"|"&amp;$O671,"")</f>
        <v/>
      </c>
      <c r="Q671" s="17">
        <f>IF($N671&lt;&gt;1,"",IF($O671=1,N(IFERROR(INDEX('Catálogo'!$F$2:$F$500,MATCH($B671,'Catálogo'!$A$2:$A$500,0)),0)),INDEX($J$1:$J$670,MATCH($B671&amp;"|"&amp;($O671-1),$P$1:$P$670,0))))</f>
        <v/>
      </c>
      <c r="R671" s="17">
        <f>IF($N671&lt;&gt;1,"",IF($O671=1,N(IFERROR(INDEX('Catálogo'!$E$2:$E$500,MATCH($B671,'Catálogo'!$A$2:$A$500,0)),0)),INDEX($K$1:$K$670,MATCH($B671&amp;"|"&amp;($O671-1),$P$1:$P$670,0))))</f>
        <v/>
      </c>
    </row>
    <row r="672" ht="18" customHeight="1">
      <c r="A672" s="18" t="n"/>
      <c r="B672" s="6" t="n"/>
      <c r="C672" s="19">
        <f>IF($B672="","",IFERROR(INDEX('Catálogo'!$B$2:$B$500,MATCH($B672,'Catálogo'!$A$2:$A$500,0)),"Clave no encontrada"))</f>
        <v/>
      </c>
      <c r="D672" s="6" t="n"/>
      <c r="E672" s="8" t="n"/>
      <c r="F672" s="7" t="n"/>
      <c r="G672" s="6" t="n"/>
      <c r="H672" s="10">
        <f>IF($N672&lt;&gt;1,"",IF(AND($I672&gt;0,ISNUMBER($F672)),$F672,$R672))</f>
        <v/>
      </c>
      <c r="I672" s="9">
        <f>IF($N672&lt;&gt;1,"",IF($D672="Salida",-ABS($E672),IF($D672="Entrada",ABS($E672),$E672)))</f>
        <v/>
      </c>
      <c r="J672" s="9">
        <f>IF($N672&lt;&gt;1,"",$Q672+$I672)</f>
        <v/>
      </c>
      <c r="K672" s="10">
        <f>IF($N672&lt;&gt;1,"",IF($I672&gt;0,IF($Q672&gt;0,($Q672*$R672+$I672*$H672)/($Q672+$I672),$H672),$R672))</f>
        <v/>
      </c>
      <c r="L672" s="10">
        <f>IF($N672&lt;&gt;1,"",ROUND($J672*$K672,2))</f>
        <v/>
      </c>
      <c r="N672" s="17">
        <f>IF(AND($B672&lt;&gt;"",ISNUMBER($E672),$D672&lt;&gt;""),1,0)</f>
        <v/>
      </c>
      <c r="O672" s="17">
        <f>IF($N672=1,COUNTIFS($B$2:$B672,$B672,$N$2:$N672,1),"")</f>
        <v/>
      </c>
      <c r="P672" s="17">
        <f>IF($N672=1,$B672&amp;"|"&amp;$O672,"")</f>
        <v/>
      </c>
      <c r="Q672" s="17">
        <f>IF($N672&lt;&gt;1,"",IF($O672=1,N(IFERROR(INDEX('Catálogo'!$F$2:$F$500,MATCH($B672,'Catálogo'!$A$2:$A$500,0)),0)),INDEX($J$1:$J$671,MATCH($B672&amp;"|"&amp;($O672-1),$P$1:$P$671,0))))</f>
        <v/>
      </c>
      <c r="R672" s="17">
        <f>IF($N672&lt;&gt;1,"",IF($O672=1,N(IFERROR(INDEX('Catálogo'!$E$2:$E$500,MATCH($B672,'Catálogo'!$A$2:$A$500,0)),0)),INDEX($K$1:$K$671,MATCH($B672&amp;"|"&amp;($O672-1),$P$1:$P$671,0))))</f>
        <v/>
      </c>
    </row>
    <row r="673" ht="18" customHeight="1">
      <c r="A673" s="18" t="n"/>
      <c r="B673" s="6" t="n"/>
      <c r="C673" s="19">
        <f>IF($B673="","",IFERROR(INDEX('Catálogo'!$B$2:$B$500,MATCH($B673,'Catálogo'!$A$2:$A$500,0)),"Clave no encontrada"))</f>
        <v/>
      </c>
      <c r="D673" s="6" t="n"/>
      <c r="E673" s="8" t="n"/>
      <c r="F673" s="7" t="n"/>
      <c r="G673" s="6" t="n"/>
      <c r="H673" s="10">
        <f>IF($N673&lt;&gt;1,"",IF(AND($I673&gt;0,ISNUMBER($F673)),$F673,$R673))</f>
        <v/>
      </c>
      <c r="I673" s="9">
        <f>IF($N673&lt;&gt;1,"",IF($D673="Salida",-ABS($E673),IF($D673="Entrada",ABS($E673),$E673)))</f>
        <v/>
      </c>
      <c r="J673" s="9">
        <f>IF($N673&lt;&gt;1,"",$Q673+$I673)</f>
        <v/>
      </c>
      <c r="K673" s="10">
        <f>IF($N673&lt;&gt;1,"",IF($I673&gt;0,IF($Q673&gt;0,($Q673*$R673+$I673*$H673)/($Q673+$I673),$H673),$R673))</f>
        <v/>
      </c>
      <c r="L673" s="10">
        <f>IF($N673&lt;&gt;1,"",ROUND($J673*$K673,2))</f>
        <v/>
      </c>
      <c r="N673" s="17">
        <f>IF(AND($B673&lt;&gt;"",ISNUMBER($E673),$D673&lt;&gt;""),1,0)</f>
        <v/>
      </c>
      <c r="O673" s="17">
        <f>IF($N673=1,COUNTIFS($B$2:$B673,$B673,$N$2:$N673,1),"")</f>
        <v/>
      </c>
      <c r="P673" s="17">
        <f>IF($N673=1,$B673&amp;"|"&amp;$O673,"")</f>
        <v/>
      </c>
      <c r="Q673" s="17">
        <f>IF($N673&lt;&gt;1,"",IF($O673=1,N(IFERROR(INDEX('Catálogo'!$F$2:$F$500,MATCH($B673,'Catálogo'!$A$2:$A$500,0)),0)),INDEX($J$1:$J$672,MATCH($B673&amp;"|"&amp;($O673-1),$P$1:$P$672,0))))</f>
        <v/>
      </c>
      <c r="R673" s="17">
        <f>IF($N673&lt;&gt;1,"",IF($O673=1,N(IFERROR(INDEX('Catálogo'!$E$2:$E$500,MATCH($B673,'Catálogo'!$A$2:$A$500,0)),0)),INDEX($K$1:$K$672,MATCH($B673&amp;"|"&amp;($O673-1),$P$1:$P$672,0))))</f>
        <v/>
      </c>
    </row>
    <row r="674" ht="18" customHeight="1">
      <c r="A674" s="18" t="n"/>
      <c r="B674" s="6" t="n"/>
      <c r="C674" s="19">
        <f>IF($B674="","",IFERROR(INDEX('Catálogo'!$B$2:$B$500,MATCH($B674,'Catálogo'!$A$2:$A$500,0)),"Clave no encontrada"))</f>
        <v/>
      </c>
      <c r="D674" s="6" t="n"/>
      <c r="E674" s="8" t="n"/>
      <c r="F674" s="7" t="n"/>
      <c r="G674" s="6" t="n"/>
      <c r="H674" s="10">
        <f>IF($N674&lt;&gt;1,"",IF(AND($I674&gt;0,ISNUMBER($F674)),$F674,$R674))</f>
        <v/>
      </c>
      <c r="I674" s="9">
        <f>IF($N674&lt;&gt;1,"",IF($D674="Salida",-ABS($E674),IF($D674="Entrada",ABS($E674),$E674)))</f>
        <v/>
      </c>
      <c r="J674" s="9">
        <f>IF($N674&lt;&gt;1,"",$Q674+$I674)</f>
        <v/>
      </c>
      <c r="K674" s="10">
        <f>IF($N674&lt;&gt;1,"",IF($I674&gt;0,IF($Q674&gt;0,($Q674*$R674+$I674*$H674)/($Q674+$I674),$H674),$R674))</f>
        <v/>
      </c>
      <c r="L674" s="10">
        <f>IF($N674&lt;&gt;1,"",ROUND($J674*$K674,2))</f>
        <v/>
      </c>
      <c r="N674" s="17">
        <f>IF(AND($B674&lt;&gt;"",ISNUMBER($E674),$D674&lt;&gt;""),1,0)</f>
        <v/>
      </c>
      <c r="O674" s="17">
        <f>IF($N674=1,COUNTIFS($B$2:$B674,$B674,$N$2:$N674,1),"")</f>
        <v/>
      </c>
      <c r="P674" s="17">
        <f>IF($N674=1,$B674&amp;"|"&amp;$O674,"")</f>
        <v/>
      </c>
      <c r="Q674" s="17">
        <f>IF($N674&lt;&gt;1,"",IF($O674=1,N(IFERROR(INDEX('Catálogo'!$F$2:$F$500,MATCH($B674,'Catálogo'!$A$2:$A$500,0)),0)),INDEX($J$1:$J$673,MATCH($B674&amp;"|"&amp;($O674-1),$P$1:$P$673,0))))</f>
        <v/>
      </c>
      <c r="R674" s="17">
        <f>IF($N674&lt;&gt;1,"",IF($O674=1,N(IFERROR(INDEX('Catálogo'!$E$2:$E$500,MATCH($B674,'Catálogo'!$A$2:$A$500,0)),0)),INDEX($K$1:$K$673,MATCH($B674&amp;"|"&amp;($O674-1),$P$1:$P$673,0))))</f>
        <v/>
      </c>
    </row>
    <row r="675" ht="18" customHeight="1">
      <c r="A675" s="18" t="n"/>
      <c r="B675" s="6" t="n"/>
      <c r="C675" s="19">
        <f>IF($B675="","",IFERROR(INDEX('Catálogo'!$B$2:$B$500,MATCH($B675,'Catálogo'!$A$2:$A$500,0)),"Clave no encontrada"))</f>
        <v/>
      </c>
      <c r="D675" s="6" t="n"/>
      <c r="E675" s="8" t="n"/>
      <c r="F675" s="7" t="n"/>
      <c r="G675" s="6" t="n"/>
      <c r="H675" s="10">
        <f>IF($N675&lt;&gt;1,"",IF(AND($I675&gt;0,ISNUMBER($F675)),$F675,$R675))</f>
        <v/>
      </c>
      <c r="I675" s="9">
        <f>IF($N675&lt;&gt;1,"",IF($D675="Salida",-ABS($E675),IF($D675="Entrada",ABS($E675),$E675)))</f>
        <v/>
      </c>
      <c r="J675" s="9">
        <f>IF($N675&lt;&gt;1,"",$Q675+$I675)</f>
        <v/>
      </c>
      <c r="K675" s="10">
        <f>IF($N675&lt;&gt;1,"",IF($I675&gt;0,IF($Q675&gt;0,($Q675*$R675+$I675*$H675)/($Q675+$I675),$H675),$R675))</f>
        <v/>
      </c>
      <c r="L675" s="10">
        <f>IF($N675&lt;&gt;1,"",ROUND($J675*$K675,2))</f>
        <v/>
      </c>
      <c r="N675" s="17">
        <f>IF(AND($B675&lt;&gt;"",ISNUMBER($E675),$D675&lt;&gt;""),1,0)</f>
        <v/>
      </c>
      <c r="O675" s="17">
        <f>IF($N675=1,COUNTIFS($B$2:$B675,$B675,$N$2:$N675,1),"")</f>
        <v/>
      </c>
      <c r="P675" s="17">
        <f>IF($N675=1,$B675&amp;"|"&amp;$O675,"")</f>
        <v/>
      </c>
      <c r="Q675" s="17">
        <f>IF($N675&lt;&gt;1,"",IF($O675=1,N(IFERROR(INDEX('Catálogo'!$F$2:$F$500,MATCH($B675,'Catálogo'!$A$2:$A$500,0)),0)),INDEX($J$1:$J$674,MATCH($B675&amp;"|"&amp;($O675-1),$P$1:$P$674,0))))</f>
        <v/>
      </c>
      <c r="R675" s="17">
        <f>IF($N675&lt;&gt;1,"",IF($O675=1,N(IFERROR(INDEX('Catálogo'!$E$2:$E$500,MATCH($B675,'Catálogo'!$A$2:$A$500,0)),0)),INDEX($K$1:$K$674,MATCH($B675&amp;"|"&amp;($O675-1),$P$1:$P$674,0))))</f>
        <v/>
      </c>
    </row>
    <row r="676" ht="18" customHeight="1">
      <c r="A676" s="18" t="n"/>
      <c r="B676" s="6" t="n"/>
      <c r="C676" s="19">
        <f>IF($B676="","",IFERROR(INDEX('Catálogo'!$B$2:$B$500,MATCH($B676,'Catálogo'!$A$2:$A$500,0)),"Clave no encontrada"))</f>
        <v/>
      </c>
      <c r="D676" s="6" t="n"/>
      <c r="E676" s="8" t="n"/>
      <c r="F676" s="7" t="n"/>
      <c r="G676" s="6" t="n"/>
      <c r="H676" s="10">
        <f>IF($N676&lt;&gt;1,"",IF(AND($I676&gt;0,ISNUMBER($F676)),$F676,$R676))</f>
        <v/>
      </c>
      <c r="I676" s="9">
        <f>IF($N676&lt;&gt;1,"",IF($D676="Salida",-ABS($E676),IF($D676="Entrada",ABS($E676),$E676)))</f>
        <v/>
      </c>
      <c r="J676" s="9">
        <f>IF($N676&lt;&gt;1,"",$Q676+$I676)</f>
        <v/>
      </c>
      <c r="K676" s="10">
        <f>IF($N676&lt;&gt;1,"",IF($I676&gt;0,IF($Q676&gt;0,($Q676*$R676+$I676*$H676)/($Q676+$I676),$H676),$R676))</f>
        <v/>
      </c>
      <c r="L676" s="10">
        <f>IF($N676&lt;&gt;1,"",ROUND($J676*$K676,2))</f>
        <v/>
      </c>
      <c r="N676" s="17">
        <f>IF(AND($B676&lt;&gt;"",ISNUMBER($E676),$D676&lt;&gt;""),1,0)</f>
        <v/>
      </c>
      <c r="O676" s="17">
        <f>IF($N676=1,COUNTIFS($B$2:$B676,$B676,$N$2:$N676,1),"")</f>
        <v/>
      </c>
      <c r="P676" s="17">
        <f>IF($N676=1,$B676&amp;"|"&amp;$O676,"")</f>
        <v/>
      </c>
      <c r="Q676" s="17">
        <f>IF($N676&lt;&gt;1,"",IF($O676=1,N(IFERROR(INDEX('Catálogo'!$F$2:$F$500,MATCH($B676,'Catálogo'!$A$2:$A$500,0)),0)),INDEX($J$1:$J$675,MATCH($B676&amp;"|"&amp;($O676-1),$P$1:$P$675,0))))</f>
        <v/>
      </c>
      <c r="R676" s="17">
        <f>IF($N676&lt;&gt;1,"",IF($O676=1,N(IFERROR(INDEX('Catálogo'!$E$2:$E$500,MATCH($B676,'Catálogo'!$A$2:$A$500,0)),0)),INDEX($K$1:$K$675,MATCH($B676&amp;"|"&amp;($O676-1),$P$1:$P$675,0))))</f>
        <v/>
      </c>
    </row>
    <row r="677" ht="18" customHeight="1">
      <c r="A677" s="18" t="n"/>
      <c r="B677" s="6" t="n"/>
      <c r="C677" s="19">
        <f>IF($B677="","",IFERROR(INDEX('Catálogo'!$B$2:$B$500,MATCH($B677,'Catálogo'!$A$2:$A$500,0)),"Clave no encontrada"))</f>
        <v/>
      </c>
      <c r="D677" s="6" t="n"/>
      <c r="E677" s="8" t="n"/>
      <c r="F677" s="7" t="n"/>
      <c r="G677" s="6" t="n"/>
      <c r="H677" s="10">
        <f>IF($N677&lt;&gt;1,"",IF(AND($I677&gt;0,ISNUMBER($F677)),$F677,$R677))</f>
        <v/>
      </c>
      <c r="I677" s="9">
        <f>IF($N677&lt;&gt;1,"",IF($D677="Salida",-ABS($E677),IF($D677="Entrada",ABS($E677),$E677)))</f>
        <v/>
      </c>
      <c r="J677" s="9">
        <f>IF($N677&lt;&gt;1,"",$Q677+$I677)</f>
        <v/>
      </c>
      <c r="K677" s="10">
        <f>IF($N677&lt;&gt;1,"",IF($I677&gt;0,IF($Q677&gt;0,($Q677*$R677+$I677*$H677)/($Q677+$I677),$H677),$R677))</f>
        <v/>
      </c>
      <c r="L677" s="10">
        <f>IF($N677&lt;&gt;1,"",ROUND($J677*$K677,2))</f>
        <v/>
      </c>
      <c r="N677" s="17">
        <f>IF(AND($B677&lt;&gt;"",ISNUMBER($E677),$D677&lt;&gt;""),1,0)</f>
        <v/>
      </c>
      <c r="O677" s="17">
        <f>IF($N677=1,COUNTIFS($B$2:$B677,$B677,$N$2:$N677,1),"")</f>
        <v/>
      </c>
      <c r="P677" s="17">
        <f>IF($N677=1,$B677&amp;"|"&amp;$O677,"")</f>
        <v/>
      </c>
      <c r="Q677" s="17">
        <f>IF($N677&lt;&gt;1,"",IF($O677=1,N(IFERROR(INDEX('Catálogo'!$F$2:$F$500,MATCH($B677,'Catálogo'!$A$2:$A$500,0)),0)),INDEX($J$1:$J$676,MATCH($B677&amp;"|"&amp;($O677-1),$P$1:$P$676,0))))</f>
        <v/>
      </c>
      <c r="R677" s="17">
        <f>IF($N677&lt;&gt;1,"",IF($O677=1,N(IFERROR(INDEX('Catálogo'!$E$2:$E$500,MATCH($B677,'Catálogo'!$A$2:$A$500,0)),0)),INDEX($K$1:$K$676,MATCH($B677&amp;"|"&amp;($O677-1),$P$1:$P$676,0))))</f>
        <v/>
      </c>
    </row>
    <row r="678" ht="18" customHeight="1">
      <c r="A678" s="18" t="n"/>
      <c r="B678" s="6" t="n"/>
      <c r="C678" s="19">
        <f>IF($B678="","",IFERROR(INDEX('Catálogo'!$B$2:$B$500,MATCH($B678,'Catálogo'!$A$2:$A$500,0)),"Clave no encontrada"))</f>
        <v/>
      </c>
      <c r="D678" s="6" t="n"/>
      <c r="E678" s="8" t="n"/>
      <c r="F678" s="7" t="n"/>
      <c r="G678" s="6" t="n"/>
      <c r="H678" s="10">
        <f>IF($N678&lt;&gt;1,"",IF(AND($I678&gt;0,ISNUMBER($F678)),$F678,$R678))</f>
        <v/>
      </c>
      <c r="I678" s="9">
        <f>IF($N678&lt;&gt;1,"",IF($D678="Salida",-ABS($E678),IF($D678="Entrada",ABS($E678),$E678)))</f>
        <v/>
      </c>
      <c r="J678" s="9">
        <f>IF($N678&lt;&gt;1,"",$Q678+$I678)</f>
        <v/>
      </c>
      <c r="K678" s="10">
        <f>IF($N678&lt;&gt;1,"",IF($I678&gt;0,IF($Q678&gt;0,($Q678*$R678+$I678*$H678)/($Q678+$I678),$H678),$R678))</f>
        <v/>
      </c>
      <c r="L678" s="10">
        <f>IF($N678&lt;&gt;1,"",ROUND($J678*$K678,2))</f>
        <v/>
      </c>
      <c r="N678" s="17">
        <f>IF(AND($B678&lt;&gt;"",ISNUMBER($E678),$D678&lt;&gt;""),1,0)</f>
        <v/>
      </c>
      <c r="O678" s="17">
        <f>IF($N678=1,COUNTIFS($B$2:$B678,$B678,$N$2:$N678,1),"")</f>
        <v/>
      </c>
      <c r="P678" s="17">
        <f>IF($N678=1,$B678&amp;"|"&amp;$O678,"")</f>
        <v/>
      </c>
      <c r="Q678" s="17">
        <f>IF($N678&lt;&gt;1,"",IF($O678=1,N(IFERROR(INDEX('Catálogo'!$F$2:$F$500,MATCH($B678,'Catálogo'!$A$2:$A$500,0)),0)),INDEX($J$1:$J$677,MATCH($B678&amp;"|"&amp;($O678-1),$P$1:$P$677,0))))</f>
        <v/>
      </c>
      <c r="R678" s="17">
        <f>IF($N678&lt;&gt;1,"",IF($O678=1,N(IFERROR(INDEX('Catálogo'!$E$2:$E$500,MATCH($B678,'Catálogo'!$A$2:$A$500,0)),0)),INDEX($K$1:$K$677,MATCH($B678&amp;"|"&amp;($O678-1),$P$1:$P$677,0))))</f>
        <v/>
      </c>
    </row>
    <row r="679" ht="18" customHeight="1">
      <c r="A679" s="18" t="n"/>
      <c r="B679" s="6" t="n"/>
      <c r="C679" s="19">
        <f>IF($B679="","",IFERROR(INDEX('Catálogo'!$B$2:$B$500,MATCH($B679,'Catálogo'!$A$2:$A$500,0)),"Clave no encontrada"))</f>
        <v/>
      </c>
      <c r="D679" s="6" t="n"/>
      <c r="E679" s="8" t="n"/>
      <c r="F679" s="7" t="n"/>
      <c r="G679" s="6" t="n"/>
      <c r="H679" s="10">
        <f>IF($N679&lt;&gt;1,"",IF(AND($I679&gt;0,ISNUMBER($F679)),$F679,$R679))</f>
        <v/>
      </c>
      <c r="I679" s="9">
        <f>IF($N679&lt;&gt;1,"",IF($D679="Salida",-ABS($E679),IF($D679="Entrada",ABS($E679),$E679)))</f>
        <v/>
      </c>
      <c r="J679" s="9">
        <f>IF($N679&lt;&gt;1,"",$Q679+$I679)</f>
        <v/>
      </c>
      <c r="K679" s="10">
        <f>IF($N679&lt;&gt;1,"",IF($I679&gt;0,IF($Q679&gt;0,($Q679*$R679+$I679*$H679)/($Q679+$I679),$H679),$R679))</f>
        <v/>
      </c>
      <c r="L679" s="10">
        <f>IF($N679&lt;&gt;1,"",ROUND($J679*$K679,2))</f>
        <v/>
      </c>
      <c r="N679" s="17">
        <f>IF(AND($B679&lt;&gt;"",ISNUMBER($E679),$D679&lt;&gt;""),1,0)</f>
        <v/>
      </c>
      <c r="O679" s="17">
        <f>IF($N679=1,COUNTIFS($B$2:$B679,$B679,$N$2:$N679,1),"")</f>
        <v/>
      </c>
      <c r="P679" s="17">
        <f>IF($N679=1,$B679&amp;"|"&amp;$O679,"")</f>
        <v/>
      </c>
      <c r="Q679" s="17">
        <f>IF($N679&lt;&gt;1,"",IF($O679=1,N(IFERROR(INDEX('Catálogo'!$F$2:$F$500,MATCH($B679,'Catálogo'!$A$2:$A$500,0)),0)),INDEX($J$1:$J$678,MATCH($B679&amp;"|"&amp;($O679-1),$P$1:$P$678,0))))</f>
        <v/>
      </c>
      <c r="R679" s="17">
        <f>IF($N679&lt;&gt;1,"",IF($O679=1,N(IFERROR(INDEX('Catálogo'!$E$2:$E$500,MATCH($B679,'Catálogo'!$A$2:$A$500,0)),0)),INDEX($K$1:$K$678,MATCH($B679&amp;"|"&amp;($O679-1),$P$1:$P$678,0))))</f>
        <v/>
      </c>
    </row>
    <row r="680" ht="18" customHeight="1">
      <c r="A680" s="18" t="n"/>
      <c r="B680" s="6" t="n"/>
      <c r="C680" s="19">
        <f>IF($B680="","",IFERROR(INDEX('Catálogo'!$B$2:$B$500,MATCH($B680,'Catálogo'!$A$2:$A$500,0)),"Clave no encontrada"))</f>
        <v/>
      </c>
      <c r="D680" s="6" t="n"/>
      <c r="E680" s="8" t="n"/>
      <c r="F680" s="7" t="n"/>
      <c r="G680" s="6" t="n"/>
      <c r="H680" s="10">
        <f>IF($N680&lt;&gt;1,"",IF(AND($I680&gt;0,ISNUMBER($F680)),$F680,$R680))</f>
        <v/>
      </c>
      <c r="I680" s="9">
        <f>IF($N680&lt;&gt;1,"",IF($D680="Salida",-ABS($E680),IF($D680="Entrada",ABS($E680),$E680)))</f>
        <v/>
      </c>
      <c r="J680" s="9">
        <f>IF($N680&lt;&gt;1,"",$Q680+$I680)</f>
        <v/>
      </c>
      <c r="K680" s="10">
        <f>IF($N680&lt;&gt;1,"",IF($I680&gt;0,IF($Q680&gt;0,($Q680*$R680+$I680*$H680)/($Q680+$I680),$H680),$R680))</f>
        <v/>
      </c>
      <c r="L680" s="10">
        <f>IF($N680&lt;&gt;1,"",ROUND($J680*$K680,2))</f>
        <v/>
      </c>
      <c r="N680" s="17">
        <f>IF(AND($B680&lt;&gt;"",ISNUMBER($E680),$D680&lt;&gt;""),1,0)</f>
        <v/>
      </c>
      <c r="O680" s="17">
        <f>IF($N680=1,COUNTIFS($B$2:$B680,$B680,$N$2:$N680,1),"")</f>
        <v/>
      </c>
      <c r="P680" s="17">
        <f>IF($N680=1,$B680&amp;"|"&amp;$O680,"")</f>
        <v/>
      </c>
      <c r="Q680" s="17">
        <f>IF($N680&lt;&gt;1,"",IF($O680=1,N(IFERROR(INDEX('Catálogo'!$F$2:$F$500,MATCH($B680,'Catálogo'!$A$2:$A$500,0)),0)),INDEX($J$1:$J$679,MATCH($B680&amp;"|"&amp;($O680-1),$P$1:$P$679,0))))</f>
        <v/>
      </c>
      <c r="R680" s="17">
        <f>IF($N680&lt;&gt;1,"",IF($O680=1,N(IFERROR(INDEX('Catálogo'!$E$2:$E$500,MATCH($B680,'Catálogo'!$A$2:$A$500,0)),0)),INDEX($K$1:$K$679,MATCH($B680&amp;"|"&amp;($O680-1),$P$1:$P$679,0))))</f>
        <v/>
      </c>
    </row>
    <row r="681" ht="18" customHeight="1">
      <c r="A681" s="18" t="n"/>
      <c r="B681" s="6" t="n"/>
      <c r="C681" s="19">
        <f>IF($B681="","",IFERROR(INDEX('Catálogo'!$B$2:$B$500,MATCH($B681,'Catálogo'!$A$2:$A$500,0)),"Clave no encontrada"))</f>
        <v/>
      </c>
      <c r="D681" s="6" t="n"/>
      <c r="E681" s="8" t="n"/>
      <c r="F681" s="7" t="n"/>
      <c r="G681" s="6" t="n"/>
      <c r="H681" s="10">
        <f>IF($N681&lt;&gt;1,"",IF(AND($I681&gt;0,ISNUMBER($F681)),$F681,$R681))</f>
        <v/>
      </c>
      <c r="I681" s="9">
        <f>IF($N681&lt;&gt;1,"",IF($D681="Salida",-ABS($E681),IF($D681="Entrada",ABS($E681),$E681)))</f>
        <v/>
      </c>
      <c r="J681" s="9">
        <f>IF($N681&lt;&gt;1,"",$Q681+$I681)</f>
        <v/>
      </c>
      <c r="K681" s="10">
        <f>IF($N681&lt;&gt;1,"",IF($I681&gt;0,IF($Q681&gt;0,($Q681*$R681+$I681*$H681)/($Q681+$I681),$H681),$R681))</f>
        <v/>
      </c>
      <c r="L681" s="10">
        <f>IF($N681&lt;&gt;1,"",ROUND($J681*$K681,2))</f>
        <v/>
      </c>
      <c r="N681" s="17">
        <f>IF(AND($B681&lt;&gt;"",ISNUMBER($E681),$D681&lt;&gt;""),1,0)</f>
        <v/>
      </c>
      <c r="O681" s="17">
        <f>IF($N681=1,COUNTIFS($B$2:$B681,$B681,$N$2:$N681,1),"")</f>
        <v/>
      </c>
      <c r="P681" s="17">
        <f>IF($N681=1,$B681&amp;"|"&amp;$O681,"")</f>
        <v/>
      </c>
      <c r="Q681" s="17">
        <f>IF($N681&lt;&gt;1,"",IF($O681=1,N(IFERROR(INDEX('Catálogo'!$F$2:$F$500,MATCH($B681,'Catálogo'!$A$2:$A$500,0)),0)),INDEX($J$1:$J$680,MATCH($B681&amp;"|"&amp;($O681-1),$P$1:$P$680,0))))</f>
        <v/>
      </c>
      <c r="R681" s="17">
        <f>IF($N681&lt;&gt;1,"",IF($O681=1,N(IFERROR(INDEX('Catálogo'!$E$2:$E$500,MATCH($B681,'Catálogo'!$A$2:$A$500,0)),0)),INDEX($K$1:$K$680,MATCH($B681&amp;"|"&amp;($O681-1),$P$1:$P$680,0))))</f>
        <v/>
      </c>
    </row>
    <row r="682" ht="18" customHeight="1">
      <c r="A682" s="18" t="n"/>
      <c r="B682" s="6" t="n"/>
      <c r="C682" s="19">
        <f>IF($B682="","",IFERROR(INDEX('Catálogo'!$B$2:$B$500,MATCH($B682,'Catálogo'!$A$2:$A$500,0)),"Clave no encontrada"))</f>
        <v/>
      </c>
      <c r="D682" s="6" t="n"/>
      <c r="E682" s="8" t="n"/>
      <c r="F682" s="7" t="n"/>
      <c r="G682" s="6" t="n"/>
      <c r="H682" s="10">
        <f>IF($N682&lt;&gt;1,"",IF(AND($I682&gt;0,ISNUMBER($F682)),$F682,$R682))</f>
        <v/>
      </c>
      <c r="I682" s="9">
        <f>IF($N682&lt;&gt;1,"",IF($D682="Salida",-ABS($E682),IF($D682="Entrada",ABS($E682),$E682)))</f>
        <v/>
      </c>
      <c r="J682" s="9">
        <f>IF($N682&lt;&gt;1,"",$Q682+$I682)</f>
        <v/>
      </c>
      <c r="K682" s="10">
        <f>IF($N682&lt;&gt;1,"",IF($I682&gt;0,IF($Q682&gt;0,($Q682*$R682+$I682*$H682)/($Q682+$I682),$H682),$R682))</f>
        <v/>
      </c>
      <c r="L682" s="10">
        <f>IF($N682&lt;&gt;1,"",ROUND($J682*$K682,2))</f>
        <v/>
      </c>
      <c r="N682" s="17">
        <f>IF(AND($B682&lt;&gt;"",ISNUMBER($E682),$D682&lt;&gt;""),1,0)</f>
        <v/>
      </c>
      <c r="O682" s="17">
        <f>IF($N682=1,COUNTIFS($B$2:$B682,$B682,$N$2:$N682,1),"")</f>
        <v/>
      </c>
      <c r="P682" s="17">
        <f>IF($N682=1,$B682&amp;"|"&amp;$O682,"")</f>
        <v/>
      </c>
      <c r="Q682" s="17">
        <f>IF($N682&lt;&gt;1,"",IF($O682=1,N(IFERROR(INDEX('Catálogo'!$F$2:$F$500,MATCH($B682,'Catálogo'!$A$2:$A$500,0)),0)),INDEX($J$1:$J$681,MATCH($B682&amp;"|"&amp;($O682-1),$P$1:$P$681,0))))</f>
        <v/>
      </c>
      <c r="R682" s="17">
        <f>IF($N682&lt;&gt;1,"",IF($O682=1,N(IFERROR(INDEX('Catálogo'!$E$2:$E$500,MATCH($B682,'Catálogo'!$A$2:$A$500,0)),0)),INDEX($K$1:$K$681,MATCH($B682&amp;"|"&amp;($O682-1),$P$1:$P$681,0))))</f>
        <v/>
      </c>
    </row>
    <row r="683" ht="18" customHeight="1">
      <c r="A683" s="18" t="n"/>
      <c r="B683" s="6" t="n"/>
      <c r="C683" s="19">
        <f>IF($B683="","",IFERROR(INDEX('Catálogo'!$B$2:$B$500,MATCH($B683,'Catálogo'!$A$2:$A$500,0)),"Clave no encontrada"))</f>
        <v/>
      </c>
      <c r="D683" s="6" t="n"/>
      <c r="E683" s="8" t="n"/>
      <c r="F683" s="7" t="n"/>
      <c r="G683" s="6" t="n"/>
      <c r="H683" s="10">
        <f>IF($N683&lt;&gt;1,"",IF(AND($I683&gt;0,ISNUMBER($F683)),$F683,$R683))</f>
        <v/>
      </c>
      <c r="I683" s="9">
        <f>IF($N683&lt;&gt;1,"",IF($D683="Salida",-ABS($E683),IF($D683="Entrada",ABS($E683),$E683)))</f>
        <v/>
      </c>
      <c r="J683" s="9">
        <f>IF($N683&lt;&gt;1,"",$Q683+$I683)</f>
        <v/>
      </c>
      <c r="K683" s="10">
        <f>IF($N683&lt;&gt;1,"",IF($I683&gt;0,IF($Q683&gt;0,($Q683*$R683+$I683*$H683)/($Q683+$I683),$H683),$R683))</f>
        <v/>
      </c>
      <c r="L683" s="10">
        <f>IF($N683&lt;&gt;1,"",ROUND($J683*$K683,2))</f>
        <v/>
      </c>
      <c r="N683" s="17">
        <f>IF(AND($B683&lt;&gt;"",ISNUMBER($E683),$D683&lt;&gt;""),1,0)</f>
        <v/>
      </c>
      <c r="O683" s="17">
        <f>IF($N683=1,COUNTIFS($B$2:$B683,$B683,$N$2:$N683,1),"")</f>
        <v/>
      </c>
      <c r="P683" s="17">
        <f>IF($N683=1,$B683&amp;"|"&amp;$O683,"")</f>
        <v/>
      </c>
      <c r="Q683" s="17">
        <f>IF($N683&lt;&gt;1,"",IF($O683=1,N(IFERROR(INDEX('Catálogo'!$F$2:$F$500,MATCH($B683,'Catálogo'!$A$2:$A$500,0)),0)),INDEX($J$1:$J$682,MATCH($B683&amp;"|"&amp;($O683-1),$P$1:$P$682,0))))</f>
        <v/>
      </c>
      <c r="R683" s="17">
        <f>IF($N683&lt;&gt;1,"",IF($O683=1,N(IFERROR(INDEX('Catálogo'!$E$2:$E$500,MATCH($B683,'Catálogo'!$A$2:$A$500,0)),0)),INDEX($K$1:$K$682,MATCH($B683&amp;"|"&amp;($O683-1),$P$1:$P$682,0))))</f>
        <v/>
      </c>
    </row>
    <row r="684" ht="18" customHeight="1">
      <c r="A684" s="18" t="n"/>
      <c r="B684" s="6" t="n"/>
      <c r="C684" s="19">
        <f>IF($B684="","",IFERROR(INDEX('Catálogo'!$B$2:$B$500,MATCH($B684,'Catálogo'!$A$2:$A$500,0)),"Clave no encontrada"))</f>
        <v/>
      </c>
      <c r="D684" s="6" t="n"/>
      <c r="E684" s="8" t="n"/>
      <c r="F684" s="7" t="n"/>
      <c r="G684" s="6" t="n"/>
      <c r="H684" s="10">
        <f>IF($N684&lt;&gt;1,"",IF(AND($I684&gt;0,ISNUMBER($F684)),$F684,$R684))</f>
        <v/>
      </c>
      <c r="I684" s="9">
        <f>IF($N684&lt;&gt;1,"",IF($D684="Salida",-ABS($E684),IF($D684="Entrada",ABS($E684),$E684)))</f>
        <v/>
      </c>
      <c r="J684" s="9">
        <f>IF($N684&lt;&gt;1,"",$Q684+$I684)</f>
        <v/>
      </c>
      <c r="K684" s="10">
        <f>IF($N684&lt;&gt;1,"",IF($I684&gt;0,IF($Q684&gt;0,($Q684*$R684+$I684*$H684)/($Q684+$I684),$H684),$R684))</f>
        <v/>
      </c>
      <c r="L684" s="10">
        <f>IF($N684&lt;&gt;1,"",ROUND($J684*$K684,2))</f>
        <v/>
      </c>
      <c r="N684" s="17">
        <f>IF(AND($B684&lt;&gt;"",ISNUMBER($E684),$D684&lt;&gt;""),1,0)</f>
        <v/>
      </c>
      <c r="O684" s="17">
        <f>IF($N684=1,COUNTIFS($B$2:$B684,$B684,$N$2:$N684,1),"")</f>
        <v/>
      </c>
      <c r="P684" s="17">
        <f>IF($N684=1,$B684&amp;"|"&amp;$O684,"")</f>
        <v/>
      </c>
      <c r="Q684" s="17">
        <f>IF($N684&lt;&gt;1,"",IF($O684=1,N(IFERROR(INDEX('Catálogo'!$F$2:$F$500,MATCH($B684,'Catálogo'!$A$2:$A$500,0)),0)),INDEX($J$1:$J$683,MATCH($B684&amp;"|"&amp;($O684-1),$P$1:$P$683,0))))</f>
        <v/>
      </c>
      <c r="R684" s="17">
        <f>IF($N684&lt;&gt;1,"",IF($O684=1,N(IFERROR(INDEX('Catálogo'!$E$2:$E$500,MATCH($B684,'Catálogo'!$A$2:$A$500,0)),0)),INDEX($K$1:$K$683,MATCH($B684&amp;"|"&amp;($O684-1),$P$1:$P$683,0))))</f>
        <v/>
      </c>
    </row>
    <row r="685" ht="18" customHeight="1">
      <c r="A685" s="18" t="n"/>
      <c r="B685" s="6" t="n"/>
      <c r="C685" s="19">
        <f>IF($B685="","",IFERROR(INDEX('Catálogo'!$B$2:$B$500,MATCH($B685,'Catálogo'!$A$2:$A$500,0)),"Clave no encontrada"))</f>
        <v/>
      </c>
      <c r="D685" s="6" t="n"/>
      <c r="E685" s="8" t="n"/>
      <c r="F685" s="7" t="n"/>
      <c r="G685" s="6" t="n"/>
      <c r="H685" s="10">
        <f>IF($N685&lt;&gt;1,"",IF(AND($I685&gt;0,ISNUMBER($F685)),$F685,$R685))</f>
        <v/>
      </c>
      <c r="I685" s="9">
        <f>IF($N685&lt;&gt;1,"",IF($D685="Salida",-ABS($E685),IF($D685="Entrada",ABS($E685),$E685)))</f>
        <v/>
      </c>
      <c r="J685" s="9">
        <f>IF($N685&lt;&gt;1,"",$Q685+$I685)</f>
        <v/>
      </c>
      <c r="K685" s="10">
        <f>IF($N685&lt;&gt;1,"",IF($I685&gt;0,IF($Q685&gt;0,($Q685*$R685+$I685*$H685)/($Q685+$I685),$H685),$R685))</f>
        <v/>
      </c>
      <c r="L685" s="10">
        <f>IF($N685&lt;&gt;1,"",ROUND($J685*$K685,2))</f>
        <v/>
      </c>
      <c r="N685" s="17">
        <f>IF(AND($B685&lt;&gt;"",ISNUMBER($E685),$D685&lt;&gt;""),1,0)</f>
        <v/>
      </c>
      <c r="O685" s="17">
        <f>IF($N685=1,COUNTIFS($B$2:$B685,$B685,$N$2:$N685,1),"")</f>
        <v/>
      </c>
      <c r="P685" s="17">
        <f>IF($N685=1,$B685&amp;"|"&amp;$O685,"")</f>
        <v/>
      </c>
      <c r="Q685" s="17">
        <f>IF($N685&lt;&gt;1,"",IF($O685=1,N(IFERROR(INDEX('Catálogo'!$F$2:$F$500,MATCH($B685,'Catálogo'!$A$2:$A$500,0)),0)),INDEX($J$1:$J$684,MATCH($B685&amp;"|"&amp;($O685-1),$P$1:$P$684,0))))</f>
        <v/>
      </c>
      <c r="R685" s="17">
        <f>IF($N685&lt;&gt;1,"",IF($O685=1,N(IFERROR(INDEX('Catálogo'!$E$2:$E$500,MATCH($B685,'Catálogo'!$A$2:$A$500,0)),0)),INDEX($K$1:$K$684,MATCH($B685&amp;"|"&amp;($O685-1),$P$1:$P$684,0))))</f>
        <v/>
      </c>
    </row>
    <row r="686" ht="18" customHeight="1">
      <c r="A686" s="18" t="n"/>
      <c r="B686" s="6" t="n"/>
      <c r="C686" s="19">
        <f>IF($B686="","",IFERROR(INDEX('Catálogo'!$B$2:$B$500,MATCH($B686,'Catálogo'!$A$2:$A$500,0)),"Clave no encontrada"))</f>
        <v/>
      </c>
      <c r="D686" s="6" t="n"/>
      <c r="E686" s="8" t="n"/>
      <c r="F686" s="7" t="n"/>
      <c r="G686" s="6" t="n"/>
      <c r="H686" s="10">
        <f>IF($N686&lt;&gt;1,"",IF(AND($I686&gt;0,ISNUMBER($F686)),$F686,$R686))</f>
        <v/>
      </c>
      <c r="I686" s="9">
        <f>IF($N686&lt;&gt;1,"",IF($D686="Salida",-ABS($E686),IF($D686="Entrada",ABS($E686),$E686)))</f>
        <v/>
      </c>
      <c r="J686" s="9">
        <f>IF($N686&lt;&gt;1,"",$Q686+$I686)</f>
        <v/>
      </c>
      <c r="K686" s="10">
        <f>IF($N686&lt;&gt;1,"",IF($I686&gt;0,IF($Q686&gt;0,($Q686*$R686+$I686*$H686)/($Q686+$I686),$H686),$R686))</f>
        <v/>
      </c>
      <c r="L686" s="10">
        <f>IF($N686&lt;&gt;1,"",ROUND($J686*$K686,2))</f>
        <v/>
      </c>
      <c r="N686" s="17">
        <f>IF(AND($B686&lt;&gt;"",ISNUMBER($E686),$D686&lt;&gt;""),1,0)</f>
        <v/>
      </c>
      <c r="O686" s="17">
        <f>IF($N686=1,COUNTIFS($B$2:$B686,$B686,$N$2:$N686,1),"")</f>
        <v/>
      </c>
      <c r="P686" s="17">
        <f>IF($N686=1,$B686&amp;"|"&amp;$O686,"")</f>
        <v/>
      </c>
      <c r="Q686" s="17">
        <f>IF($N686&lt;&gt;1,"",IF($O686=1,N(IFERROR(INDEX('Catálogo'!$F$2:$F$500,MATCH($B686,'Catálogo'!$A$2:$A$500,0)),0)),INDEX($J$1:$J$685,MATCH($B686&amp;"|"&amp;($O686-1),$P$1:$P$685,0))))</f>
        <v/>
      </c>
      <c r="R686" s="17">
        <f>IF($N686&lt;&gt;1,"",IF($O686=1,N(IFERROR(INDEX('Catálogo'!$E$2:$E$500,MATCH($B686,'Catálogo'!$A$2:$A$500,0)),0)),INDEX($K$1:$K$685,MATCH($B686&amp;"|"&amp;($O686-1),$P$1:$P$685,0))))</f>
        <v/>
      </c>
    </row>
    <row r="687" ht="18" customHeight="1">
      <c r="A687" s="18" t="n"/>
      <c r="B687" s="6" t="n"/>
      <c r="C687" s="19">
        <f>IF($B687="","",IFERROR(INDEX('Catálogo'!$B$2:$B$500,MATCH($B687,'Catálogo'!$A$2:$A$500,0)),"Clave no encontrada"))</f>
        <v/>
      </c>
      <c r="D687" s="6" t="n"/>
      <c r="E687" s="8" t="n"/>
      <c r="F687" s="7" t="n"/>
      <c r="G687" s="6" t="n"/>
      <c r="H687" s="10">
        <f>IF($N687&lt;&gt;1,"",IF(AND($I687&gt;0,ISNUMBER($F687)),$F687,$R687))</f>
        <v/>
      </c>
      <c r="I687" s="9">
        <f>IF($N687&lt;&gt;1,"",IF($D687="Salida",-ABS($E687),IF($D687="Entrada",ABS($E687),$E687)))</f>
        <v/>
      </c>
      <c r="J687" s="9">
        <f>IF($N687&lt;&gt;1,"",$Q687+$I687)</f>
        <v/>
      </c>
      <c r="K687" s="10">
        <f>IF($N687&lt;&gt;1,"",IF($I687&gt;0,IF($Q687&gt;0,($Q687*$R687+$I687*$H687)/($Q687+$I687),$H687),$R687))</f>
        <v/>
      </c>
      <c r="L687" s="10">
        <f>IF($N687&lt;&gt;1,"",ROUND($J687*$K687,2))</f>
        <v/>
      </c>
      <c r="N687" s="17">
        <f>IF(AND($B687&lt;&gt;"",ISNUMBER($E687),$D687&lt;&gt;""),1,0)</f>
        <v/>
      </c>
      <c r="O687" s="17">
        <f>IF($N687=1,COUNTIFS($B$2:$B687,$B687,$N$2:$N687,1),"")</f>
        <v/>
      </c>
      <c r="P687" s="17">
        <f>IF($N687=1,$B687&amp;"|"&amp;$O687,"")</f>
        <v/>
      </c>
      <c r="Q687" s="17">
        <f>IF($N687&lt;&gt;1,"",IF($O687=1,N(IFERROR(INDEX('Catálogo'!$F$2:$F$500,MATCH($B687,'Catálogo'!$A$2:$A$500,0)),0)),INDEX($J$1:$J$686,MATCH($B687&amp;"|"&amp;($O687-1),$P$1:$P$686,0))))</f>
        <v/>
      </c>
      <c r="R687" s="17">
        <f>IF($N687&lt;&gt;1,"",IF($O687=1,N(IFERROR(INDEX('Catálogo'!$E$2:$E$500,MATCH($B687,'Catálogo'!$A$2:$A$500,0)),0)),INDEX($K$1:$K$686,MATCH($B687&amp;"|"&amp;($O687-1),$P$1:$P$686,0))))</f>
        <v/>
      </c>
    </row>
    <row r="688" ht="18" customHeight="1">
      <c r="A688" s="18" t="n"/>
      <c r="B688" s="6" t="n"/>
      <c r="C688" s="19">
        <f>IF($B688="","",IFERROR(INDEX('Catálogo'!$B$2:$B$500,MATCH($B688,'Catálogo'!$A$2:$A$500,0)),"Clave no encontrada"))</f>
        <v/>
      </c>
      <c r="D688" s="6" t="n"/>
      <c r="E688" s="8" t="n"/>
      <c r="F688" s="7" t="n"/>
      <c r="G688" s="6" t="n"/>
      <c r="H688" s="10">
        <f>IF($N688&lt;&gt;1,"",IF(AND($I688&gt;0,ISNUMBER($F688)),$F688,$R688))</f>
        <v/>
      </c>
      <c r="I688" s="9">
        <f>IF($N688&lt;&gt;1,"",IF($D688="Salida",-ABS($E688),IF($D688="Entrada",ABS($E688),$E688)))</f>
        <v/>
      </c>
      <c r="J688" s="9">
        <f>IF($N688&lt;&gt;1,"",$Q688+$I688)</f>
        <v/>
      </c>
      <c r="K688" s="10">
        <f>IF($N688&lt;&gt;1,"",IF($I688&gt;0,IF($Q688&gt;0,($Q688*$R688+$I688*$H688)/($Q688+$I688),$H688),$R688))</f>
        <v/>
      </c>
      <c r="L688" s="10">
        <f>IF($N688&lt;&gt;1,"",ROUND($J688*$K688,2))</f>
        <v/>
      </c>
      <c r="N688" s="17">
        <f>IF(AND($B688&lt;&gt;"",ISNUMBER($E688),$D688&lt;&gt;""),1,0)</f>
        <v/>
      </c>
      <c r="O688" s="17">
        <f>IF($N688=1,COUNTIFS($B$2:$B688,$B688,$N$2:$N688,1),"")</f>
        <v/>
      </c>
      <c r="P688" s="17">
        <f>IF($N688=1,$B688&amp;"|"&amp;$O688,"")</f>
        <v/>
      </c>
      <c r="Q688" s="17">
        <f>IF($N688&lt;&gt;1,"",IF($O688=1,N(IFERROR(INDEX('Catálogo'!$F$2:$F$500,MATCH($B688,'Catálogo'!$A$2:$A$500,0)),0)),INDEX($J$1:$J$687,MATCH($B688&amp;"|"&amp;($O688-1),$P$1:$P$687,0))))</f>
        <v/>
      </c>
      <c r="R688" s="17">
        <f>IF($N688&lt;&gt;1,"",IF($O688=1,N(IFERROR(INDEX('Catálogo'!$E$2:$E$500,MATCH($B688,'Catálogo'!$A$2:$A$500,0)),0)),INDEX($K$1:$K$687,MATCH($B688&amp;"|"&amp;($O688-1),$P$1:$P$687,0))))</f>
        <v/>
      </c>
    </row>
    <row r="689" ht="18" customHeight="1">
      <c r="A689" s="18" t="n"/>
      <c r="B689" s="6" t="n"/>
      <c r="C689" s="19">
        <f>IF($B689="","",IFERROR(INDEX('Catálogo'!$B$2:$B$500,MATCH($B689,'Catálogo'!$A$2:$A$500,0)),"Clave no encontrada"))</f>
        <v/>
      </c>
      <c r="D689" s="6" t="n"/>
      <c r="E689" s="8" t="n"/>
      <c r="F689" s="7" t="n"/>
      <c r="G689" s="6" t="n"/>
      <c r="H689" s="10">
        <f>IF($N689&lt;&gt;1,"",IF(AND($I689&gt;0,ISNUMBER($F689)),$F689,$R689))</f>
        <v/>
      </c>
      <c r="I689" s="9">
        <f>IF($N689&lt;&gt;1,"",IF($D689="Salida",-ABS($E689),IF($D689="Entrada",ABS($E689),$E689)))</f>
        <v/>
      </c>
      <c r="J689" s="9">
        <f>IF($N689&lt;&gt;1,"",$Q689+$I689)</f>
        <v/>
      </c>
      <c r="K689" s="10">
        <f>IF($N689&lt;&gt;1,"",IF($I689&gt;0,IF($Q689&gt;0,($Q689*$R689+$I689*$H689)/($Q689+$I689),$H689),$R689))</f>
        <v/>
      </c>
      <c r="L689" s="10">
        <f>IF($N689&lt;&gt;1,"",ROUND($J689*$K689,2))</f>
        <v/>
      </c>
      <c r="N689" s="17">
        <f>IF(AND($B689&lt;&gt;"",ISNUMBER($E689),$D689&lt;&gt;""),1,0)</f>
        <v/>
      </c>
      <c r="O689" s="17">
        <f>IF($N689=1,COUNTIFS($B$2:$B689,$B689,$N$2:$N689,1),"")</f>
        <v/>
      </c>
      <c r="P689" s="17">
        <f>IF($N689=1,$B689&amp;"|"&amp;$O689,"")</f>
        <v/>
      </c>
      <c r="Q689" s="17">
        <f>IF($N689&lt;&gt;1,"",IF($O689=1,N(IFERROR(INDEX('Catálogo'!$F$2:$F$500,MATCH($B689,'Catálogo'!$A$2:$A$500,0)),0)),INDEX($J$1:$J$688,MATCH($B689&amp;"|"&amp;($O689-1),$P$1:$P$688,0))))</f>
        <v/>
      </c>
      <c r="R689" s="17">
        <f>IF($N689&lt;&gt;1,"",IF($O689=1,N(IFERROR(INDEX('Catálogo'!$E$2:$E$500,MATCH($B689,'Catálogo'!$A$2:$A$500,0)),0)),INDEX($K$1:$K$688,MATCH($B689&amp;"|"&amp;($O689-1),$P$1:$P$688,0))))</f>
        <v/>
      </c>
    </row>
    <row r="690" ht="18" customHeight="1">
      <c r="A690" s="18" t="n"/>
      <c r="B690" s="6" t="n"/>
      <c r="C690" s="19">
        <f>IF($B690="","",IFERROR(INDEX('Catálogo'!$B$2:$B$500,MATCH($B690,'Catálogo'!$A$2:$A$500,0)),"Clave no encontrada"))</f>
        <v/>
      </c>
      <c r="D690" s="6" t="n"/>
      <c r="E690" s="8" t="n"/>
      <c r="F690" s="7" t="n"/>
      <c r="G690" s="6" t="n"/>
      <c r="H690" s="10">
        <f>IF($N690&lt;&gt;1,"",IF(AND($I690&gt;0,ISNUMBER($F690)),$F690,$R690))</f>
        <v/>
      </c>
      <c r="I690" s="9">
        <f>IF($N690&lt;&gt;1,"",IF($D690="Salida",-ABS($E690),IF($D690="Entrada",ABS($E690),$E690)))</f>
        <v/>
      </c>
      <c r="J690" s="9">
        <f>IF($N690&lt;&gt;1,"",$Q690+$I690)</f>
        <v/>
      </c>
      <c r="K690" s="10">
        <f>IF($N690&lt;&gt;1,"",IF($I690&gt;0,IF($Q690&gt;0,($Q690*$R690+$I690*$H690)/($Q690+$I690),$H690),$R690))</f>
        <v/>
      </c>
      <c r="L690" s="10">
        <f>IF($N690&lt;&gt;1,"",ROUND($J690*$K690,2))</f>
        <v/>
      </c>
      <c r="N690" s="17">
        <f>IF(AND($B690&lt;&gt;"",ISNUMBER($E690),$D690&lt;&gt;""),1,0)</f>
        <v/>
      </c>
      <c r="O690" s="17">
        <f>IF($N690=1,COUNTIFS($B$2:$B690,$B690,$N$2:$N690,1),"")</f>
        <v/>
      </c>
      <c r="P690" s="17">
        <f>IF($N690=1,$B690&amp;"|"&amp;$O690,"")</f>
        <v/>
      </c>
      <c r="Q690" s="17">
        <f>IF($N690&lt;&gt;1,"",IF($O690=1,N(IFERROR(INDEX('Catálogo'!$F$2:$F$500,MATCH($B690,'Catálogo'!$A$2:$A$500,0)),0)),INDEX($J$1:$J$689,MATCH($B690&amp;"|"&amp;($O690-1),$P$1:$P$689,0))))</f>
        <v/>
      </c>
      <c r="R690" s="17">
        <f>IF($N690&lt;&gt;1,"",IF($O690=1,N(IFERROR(INDEX('Catálogo'!$E$2:$E$500,MATCH($B690,'Catálogo'!$A$2:$A$500,0)),0)),INDEX($K$1:$K$689,MATCH($B690&amp;"|"&amp;($O690-1),$P$1:$P$689,0))))</f>
        <v/>
      </c>
    </row>
    <row r="691" ht="18" customHeight="1">
      <c r="A691" s="18" t="n"/>
      <c r="B691" s="6" t="n"/>
      <c r="C691" s="19">
        <f>IF($B691="","",IFERROR(INDEX('Catálogo'!$B$2:$B$500,MATCH($B691,'Catálogo'!$A$2:$A$500,0)),"Clave no encontrada"))</f>
        <v/>
      </c>
      <c r="D691" s="6" t="n"/>
      <c r="E691" s="8" t="n"/>
      <c r="F691" s="7" t="n"/>
      <c r="G691" s="6" t="n"/>
      <c r="H691" s="10">
        <f>IF($N691&lt;&gt;1,"",IF(AND($I691&gt;0,ISNUMBER($F691)),$F691,$R691))</f>
        <v/>
      </c>
      <c r="I691" s="9">
        <f>IF($N691&lt;&gt;1,"",IF($D691="Salida",-ABS($E691),IF($D691="Entrada",ABS($E691),$E691)))</f>
        <v/>
      </c>
      <c r="J691" s="9">
        <f>IF($N691&lt;&gt;1,"",$Q691+$I691)</f>
        <v/>
      </c>
      <c r="K691" s="10">
        <f>IF($N691&lt;&gt;1,"",IF($I691&gt;0,IF($Q691&gt;0,($Q691*$R691+$I691*$H691)/($Q691+$I691),$H691),$R691))</f>
        <v/>
      </c>
      <c r="L691" s="10">
        <f>IF($N691&lt;&gt;1,"",ROUND($J691*$K691,2))</f>
        <v/>
      </c>
      <c r="N691" s="17">
        <f>IF(AND($B691&lt;&gt;"",ISNUMBER($E691),$D691&lt;&gt;""),1,0)</f>
        <v/>
      </c>
      <c r="O691" s="17">
        <f>IF($N691=1,COUNTIFS($B$2:$B691,$B691,$N$2:$N691,1),"")</f>
        <v/>
      </c>
      <c r="P691" s="17">
        <f>IF($N691=1,$B691&amp;"|"&amp;$O691,"")</f>
        <v/>
      </c>
      <c r="Q691" s="17">
        <f>IF($N691&lt;&gt;1,"",IF($O691=1,N(IFERROR(INDEX('Catálogo'!$F$2:$F$500,MATCH($B691,'Catálogo'!$A$2:$A$500,0)),0)),INDEX($J$1:$J$690,MATCH($B691&amp;"|"&amp;($O691-1),$P$1:$P$690,0))))</f>
        <v/>
      </c>
      <c r="R691" s="17">
        <f>IF($N691&lt;&gt;1,"",IF($O691=1,N(IFERROR(INDEX('Catálogo'!$E$2:$E$500,MATCH($B691,'Catálogo'!$A$2:$A$500,0)),0)),INDEX($K$1:$K$690,MATCH($B691&amp;"|"&amp;($O691-1),$P$1:$P$690,0))))</f>
        <v/>
      </c>
    </row>
    <row r="692" ht="18" customHeight="1">
      <c r="A692" s="18" t="n"/>
      <c r="B692" s="6" t="n"/>
      <c r="C692" s="19">
        <f>IF($B692="","",IFERROR(INDEX('Catálogo'!$B$2:$B$500,MATCH($B692,'Catálogo'!$A$2:$A$500,0)),"Clave no encontrada"))</f>
        <v/>
      </c>
      <c r="D692" s="6" t="n"/>
      <c r="E692" s="8" t="n"/>
      <c r="F692" s="7" t="n"/>
      <c r="G692" s="6" t="n"/>
      <c r="H692" s="10">
        <f>IF($N692&lt;&gt;1,"",IF(AND($I692&gt;0,ISNUMBER($F692)),$F692,$R692))</f>
        <v/>
      </c>
      <c r="I692" s="9">
        <f>IF($N692&lt;&gt;1,"",IF($D692="Salida",-ABS($E692),IF($D692="Entrada",ABS($E692),$E692)))</f>
        <v/>
      </c>
      <c r="J692" s="9">
        <f>IF($N692&lt;&gt;1,"",$Q692+$I692)</f>
        <v/>
      </c>
      <c r="K692" s="10">
        <f>IF($N692&lt;&gt;1,"",IF($I692&gt;0,IF($Q692&gt;0,($Q692*$R692+$I692*$H692)/($Q692+$I692),$H692),$R692))</f>
        <v/>
      </c>
      <c r="L692" s="10">
        <f>IF($N692&lt;&gt;1,"",ROUND($J692*$K692,2))</f>
        <v/>
      </c>
      <c r="N692" s="17">
        <f>IF(AND($B692&lt;&gt;"",ISNUMBER($E692),$D692&lt;&gt;""),1,0)</f>
        <v/>
      </c>
      <c r="O692" s="17">
        <f>IF($N692=1,COUNTIFS($B$2:$B692,$B692,$N$2:$N692,1),"")</f>
        <v/>
      </c>
      <c r="P692" s="17">
        <f>IF($N692=1,$B692&amp;"|"&amp;$O692,"")</f>
        <v/>
      </c>
      <c r="Q692" s="17">
        <f>IF($N692&lt;&gt;1,"",IF($O692=1,N(IFERROR(INDEX('Catálogo'!$F$2:$F$500,MATCH($B692,'Catálogo'!$A$2:$A$500,0)),0)),INDEX($J$1:$J$691,MATCH($B692&amp;"|"&amp;($O692-1),$P$1:$P$691,0))))</f>
        <v/>
      </c>
      <c r="R692" s="17">
        <f>IF($N692&lt;&gt;1,"",IF($O692=1,N(IFERROR(INDEX('Catálogo'!$E$2:$E$500,MATCH($B692,'Catálogo'!$A$2:$A$500,0)),0)),INDEX($K$1:$K$691,MATCH($B692&amp;"|"&amp;($O692-1),$P$1:$P$691,0))))</f>
        <v/>
      </c>
    </row>
    <row r="693" ht="18" customHeight="1">
      <c r="A693" s="18" t="n"/>
      <c r="B693" s="6" t="n"/>
      <c r="C693" s="19">
        <f>IF($B693="","",IFERROR(INDEX('Catálogo'!$B$2:$B$500,MATCH($B693,'Catálogo'!$A$2:$A$500,0)),"Clave no encontrada"))</f>
        <v/>
      </c>
      <c r="D693" s="6" t="n"/>
      <c r="E693" s="8" t="n"/>
      <c r="F693" s="7" t="n"/>
      <c r="G693" s="6" t="n"/>
      <c r="H693" s="10">
        <f>IF($N693&lt;&gt;1,"",IF(AND($I693&gt;0,ISNUMBER($F693)),$F693,$R693))</f>
        <v/>
      </c>
      <c r="I693" s="9">
        <f>IF($N693&lt;&gt;1,"",IF($D693="Salida",-ABS($E693),IF($D693="Entrada",ABS($E693),$E693)))</f>
        <v/>
      </c>
      <c r="J693" s="9">
        <f>IF($N693&lt;&gt;1,"",$Q693+$I693)</f>
        <v/>
      </c>
      <c r="K693" s="10">
        <f>IF($N693&lt;&gt;1,"",IF($I693&gt;0,IF($Q693&gt;0,($Q693*$R693+$I693*$H693)/($Q693+$I693),$H693),$R693))</f>
        <v/>
      </c>
      <c r="L693" s="10">
        <f>IF($N693&lt;&gt;1,"",ROUND($J693*$K693,2))</f>
        <v/>
      </c>
      <c r="N693" s="17">
        <f>IF(AND($B693&lt;&gt;"",ISNUMBER($E693),$D693&lt;&gt;""),1,0)</f>
        <v/>
      </c>
      <c r="O693" s="17">
        <f>IF($N693=1,COUNTIFS($B$2:$B693,$B693,$N$2:$N693,1),"")</f>
        <v/>
      </c>
      <c r="P693" s="17">
        <f>IF($N693=1,$B693&amp;"|"&amp;$O693,"")</f>
        <v/>
      </c>
      <c r="Q693" s="17">
        <f>IF($N693&lt;&gt;1,"",IF($O693=1,N(IFERROR(INDEX('Catálogo'!$F$2:$F$500,MATCH($B693,'Catálogo'!$A$2:$A$500,0)),0)),INDEX($J$1:$J$692,MATCH($B693&amp;"|"&amp;($O693-1),$P$1:$P$692,0))))</f>
        <v/>
      </c>
      <c r="R693" s="17">
        <f>IF($N693&lt;&gt;1,"",IF($O693=1,N(IFERROR(INDEX('Catálogo'!$E$2:$E$500,MATCH($B693,'Catálogo'!$A$2:$A$500,0)),0)),INDEX($K$1:$K$692,MATCH($B693&amp;"|"&amp;($O693-1),$P$1:$P$692,0))))</f>
        <v/>
      </c>
    </row>
    <row r="694" ht="18" customHeight="1">
      <c r="A694" s="18" t="n"/>
      <c r="B694" s="6" t="n"/>
      <c r="C694" s="19">
        <f>IF($B694="","",IFERROR(INDEX('Catálogo'!$B$2:$B$500,MATCH($B694,'Catálogo'!$A$2:$A$500,0)),"Clave no encontrada"))</f>
        <v/>
      </c>
      <c r="D694" s="6" t="n"/>
      <c r="E694" s="8" t="n"/>
      <c r="F694" s="7" t="n"/>
      <c r="G694" s="6" t="n"/>
      <c r="H694" s="10">
        <f>IF($N694&lt;&gt;1,"",IF(AND($I694&gt;0,ISNUMBER($F694)),$F694,$R694))</f>
        <v/>
      </c>
      <c r="I694" s="9">
        <f>IF($N694&lt;&gt;1,"",IF($D694="Salida",-ABS($E694),IF($D694="Entrada",ABS($E694),$E694)))</f>
        <v/>
      </c>
      <c r="J694" s="9">
        <f>IF($N694&lt;&gt;1,"",$Q694+$I694)</f>
        <v/>
      </c>
      <c r="K694" s="10">
        <f>IF($N694&lt;&gt;1,"",IF($I694&gt;0,IF($Q694&gt;0,($Q694*$R694+$I694*$H694)/($Q694+$I694),$H694),$R694))</f>
        <v/>
      </c>
      <c r="L694" s="10">
        <f>IF($N694&lt;&gt;1,"",ROUND($J694*$K694,2))</f>
        <v/>
      </c>
      <c r="N694" s="17">
        <f>IF(AND($B694&lt;&gt;"",ISNUMBER($E694),$D694&lt;&gt;""),1,0)</f>
        <v/>
      </c>
      <c r="O694" s="17">
        <f>IF($N694=1,COUNTIFS($B$2:$B694,$B694,$N$2:$N694,1),"")</f>
        <v/>
      </c>
      <c r="P694" s="17">
        <f>IF($N694=1,$B694&amp;"|"&amp;$O694,"")</f>
        <v/>
      </c>
      <c r="Q694" s="17">
        <f>IF($N694&lt;&gt;1,"",IF($O694=1,N(IFERROR(INDEX('Catálogo'!$F$2:$F$500,MATCH($B694,'Catálogo'!$A$2:$A$500,0)),0)),INDEX($J$1:$J$693,MATCH($B694&amp;"|"&amp;($O694-1),$P$1:$P$693,0))))</f>
        <v/>
      </c>
      <c r="R694" s="17">
        <f>IF($N694&lt;&gt;1,"",IF($O694=1,N(IFERROR(INDEX('Catálogo'!$E$2:$E$500,MATCH($B694,'Catálogo'!$A$2:$A$500,0)),0)),INDEX($K$1:$K$693,MATCH($B694&amp;"|"&amp;($O694-1),$P$1:$P$693,0))))</f>
        <v/>
      </c>
    </row>
    <row r="695" ht="18" customHeight="1">
      <c r="A695" s="18" t="n"/>
      <c r="B695" s="6" t="n"/>
      <c r="C695" s="19">
        <f>IF($B695="","",IFERROR(INDEX('Catálogo'!$B$2:$B$500,MATCH($B695,'Catálogo'!$A$2:$A$500,0)),"Clave no encontrada"))</f>
        <v/>
      </c>
      <c r="D695" s="6" t="n"/>
      <c r="E695" s="8" t="n"/>
      <c r="F695" s="7" t="n"/>
      <c r="G695" s="6" t="n"/>
      <c r="H695" s="10">
        <f>IF($N695&lt;&gt;1,"",IF(AND($I695&gt;0,ISNUMBER($F695)),$F695,$R695))</f>
        <v/>
      </c>
      <c r="I695" s="9">
        <f>IF($N695&lt;&gt;1,"",IF($D695="Salida",-ABS($E695),IF($D695="Entrada",ABS($E695),$E695)))</f>
        <v/>
      </c>
      <c r="J695" s="9">
        <f>IF($N695&lt;&gt;1,"",$Q695+$I695)</f>
        <v/>
      </c>
      <c r="K695" s="10">
        <f>IF($N695&lt;&gt;1,"",IF($I695&gt;0,IF($Q695&gt;0,($Q695*$R695+$I695*$H695)/($Q695+$I695),$H695),$R695))</f>
        <v/>
      </c>
      <c r="L695" s="10">
        <f>IF($N695&lt;&gt;1,"",ROUND($J695*$K695,2))</f>
        <v/>
      </c>
      <c r="N695" s="17">
        <f>IF(AND($B695&lt;&gt;"",ISNUMBER($E695),$D695&lt;&gt;""),1,0)</f>
        <v/>
      </c>
      <c r="O695" s="17">
        <f>IF($N695=1,COUNTIFS($B$2:$B695,$B695,$N$2:$N695,1),"")</f>
        <v/>
      </c>
      <c r="P695" s="17">
        <f>IF($N695=1,$B695&amp;"|"&amp;$O695,"")</f>
        <v/>
      </c>
      <c r="Q695" s="17">
        <f>IF($N695&lt;&gt;1,"",IF($O695=1,N(IFERROR(INDEX('Catálogo'!$F$2:$F$500,MATCH($B695,'Catálogo'!$A$2:$A$500,0)),0)),INDEX($J$1:$J$694,MATCH($B695&amp;"|"&amp;($O695-1),$P$1:$P$694,0))))</f>
        <v/>
      </c>
      <c r="R695" s="17">
        <f>IF($N695&lt;&gt;1,"",IF($O695=1,N(IFERROR(INDEX('Catálogo'!$E$2:$E$500,MATCH($B695,'Catálogo'!$A$2:$A$500,0)),0)),INDEX($K$1:$K$694,MATCH($B695&amp;"|"&amp;($O695-1),$P$1:$P$694,0))))</f>
        <v/>
      </c>
    </row>
    <row r="696" ht="18" customHeight="1">
      <c r="A696" s="18" t="n"/>
      <c r="B696" s="6" t="n"/>
      <c r="C696" s="19">
        <f>IF($B696="","",IFERROR(INDEX('Catálogo'!$B$2:$B$500,MATCH($B696,'Catálogo'!$A$2:$A$500,0)),"Clave no encontrada"))</f>
        <v/>
      </c>
      <c r="D696" s="6" t="n"/>
      <c r="E696" s="8" t="n"/>
      <c r="F696" s="7" t="n"/>
      <c r="G696" s="6" t="n"/>
      <c r="H696" s="10">
        <f>IF($N696&lt;&gt;1,"",IF(AND($I696&gt;0,ISNUMBER($F696)),$F696,$R696))</f>
        <v/>
      </c>
      <c r="I696" s="9">
        <f>IF($N696&lt;&gt;1,"",IF($D696="Salida",-ABS($E696),IF($D696="Entrada",ABS($E696),$E696)))</f>
        <v/>
      </c>
      <c r="J696" s="9">
        <f>IF($N696&lt;&gt;1,"",$Q696+$I696)</f>
        <v/>
      </c>
      <c r="K696" s="10">
        <f>IF($N696&lt;&gt;1,"",IF($I696&gt;0,IF($Q696&gt;0,($Q696*$R696+$I696*$H696)/($Q696+$I696),$H696),$R696))</f>
        <v/>
      </c>
      <c r="L696" s="10">
        <f>IF($N696&lt;&gt;1,"",ROUND($J696*$K696,2))</f>
        <v/>
      </c>
      <c r="N696" s="17">
        <f>IF(AND($B696&lt;&gt;"",ISNUMBER($E696),$D696&lt;&gt;""),1,0)</f>
        <v/>
      </c>
      <c r="O696" s="17">
        <f>IF($N696=1,COUNTIFS($B$2:$B696,$B696,$N$2:$N696,1),"")</f>
        <v/>
      </c>
      <c r="P696" s="17">
        <f>IF($N696=1,$B696&amp;"|"&amp;$O696,"")</f>
        <v/>
      </c>
      <c r="Q696" s="17">
        <f>IF($N696&lt;&gt;1,"",IF($O696=1,N(IFERROR(INDEX('Catálogo'!$F$2:$F$500,MATCH($B696,'Catálogo'!$A$2:$A$500,0)),0)),INDEX($J$1:$J$695,MATCH($B696&amp;"|"&amp;($O696-1),$P$1:$P$695,0))))</f>
        <v/>
      </c>
      <c r="R696" s="17">
        <f>IF($N696&lt;&gt;1,"",IF($O696=1,N(IFERROR(INDEX('Catálogo'!$E$2:$E$500,MATCH($B696,'Catálogo'!$A$2:$A$500,0)),0)),INDEX($K$1:$K$695,MATCH($B696&amp;"|"&amp;($O696-1),$P$1:$P$695,0))))</f>
        <v/>
      </c>
    </row>
    <row r="697" ht="18" customHeight="1">
      <c r="A697" s="18" t="n"/>
      <c r="B697" s="6" t="n"/>
      <c r="C697" s="19">
        <f>IF($B697="","",IFERROR(INDEX('Catálogo'!$B$2:$B$500,MATCH($B697,'Catálogo'!$A$2:$A$500,0)),"Clave no encontrada"))</f>
        <v/>
      </c>
      <c r="D697" s="6" t="n"/>
      <c r="E697" s="8" t="n"/>
      <c r="F697" s="7" t="n"/>
      <c r="G697" s="6" t="n"/>
      <c r="H697" s="10">
        <f>IF($N697&lt;&gt;1,"",IF(AND($I697&gt;0,ISNUMBER($F697)),$F697,$R697))</f>
        <v/>
      </c>
      <c r="I697" s="9">
        <f>IF($N697&lt;&gt;1,"",IF($D697="Salida",-ABS($E697),IF($D697="Entrada",ABS($E697),$E697)))</f>
        <v/>
      </c>
      <c r="J697" s="9">
        <f>IF($N697&lt;&gt;1,"",$Q697+$I697)</f>
        <v/>
      </c>
      <c r="K697" s="10">
        <f>IF($N697&lt;&gt;1,"",IF($I697&gt;0,IF($Q697&gt;0,($Q697*$R697+$I697*$H697)/($Q697+$I697),$H697),$R697))</f>
        <v/>
      </c>
      <c r="L697" s="10">
        <f>IF($N697&lt;&gt;1,"",ROUND($J697*$K697,2))</f>
        <v/>
      </c>
      <c r="N697" s="17">
        <f>IF(AND($B697&lt;&gt;"",ISNUMBER($E697),$D697&lt;&gt;""),1,0)</f>
        <v/>
      </c>
      <c r="O697" s="17">
        <f>IF($N697=1,COUNTIFS($B$2:$B697,$B697,$N$2:$N697,1),"")</f>
        <v/>
      </c>
      <c r="P697" s="17">
        <f>IF($N697=1,$B697&amp;"|"&amp;$O697,"")</f>
        <v/>
      </c>
      <c r="Q697" s="17">
        <f>IF($N697&lt;&gt;1,"",IF($O697=1,N(IFERROR(INDEX('Catálogo'!$F$2:$F$500,MATCH($B697,'Catálogo'!$A$2:$A$500,0)),0)),INDEX($J$1:$J$696,MATCH($B697&amp;"|"&amp;($O697-1),$P$1:$P$696,0))))</f>
        <v/>
      </c>
      <c r="R697" s="17">
        <f>IF($N697&lt;&gt;1,"",IF($O697=1,N(IFERROR(INDEX('Catálogo'!$E$2:$E$500,MATCH($B697,'Catálogo'!$A$2:$A$500,0)),0)),INDEX($K$1:$K$696,MATCH($B697&amp;"|"&amp;($O697-1),$P$1:$P$696,0))))</f>
        <v/>
      </c>
    </row>
    <row r="698" ht="18" customHeight="1">
      <c r="A698" s="18" t="n"/>
      <c r="B698" s="6" t="n"/>
      <c r="C698" s="19">
        <f>IF($B698="","",IFERROR(INDEX('Catálogo'!$B$2:$B$500,MATCH($B698,'Catálogo'!$A$2:$A$500,0)),"Clave no encontrada"))</f>
        <v/>
      </c>
      <c r="D698" s="6" t="n"/>
      <c r="E698" s="8" t="n"/>
      <c r="F698" s="7" t="n"/>
      <c r="G698" s="6" t="n"/>
      <c r="H698" s="10">
        <f>IF($N698&lt;&gt;1,"",IF(AND($I698&gt;0,ISNUMBER($F698)),$F698,$R698))</f>
        <v/>
      </c>
      <c r="I698" s="9">
        <f>IF($N698&lt;&gt;1,"",IF($D698="Salida",-ABS($E698),IF($D698="Entrada",ABS($E698),$E698)))</f>
        <v/>
      </c>
      <c r="J698" s="9">
        <f>IF($N698&lt;&gt;1,"",$Q698+$I698)</f>
        <v/>
      </c>
      <c r="K698" s="10">
        <f>IF($N698&lt;&gt;1,"",IF($I698&gt;0,IF($Q698&gt;0,($Q698*$R698+$I698*$H698)/($Q698+$I698),$H698),$R698))</f>
        <v/>
      </c>
      <c r="L698" s="10">
        <f>IF($N698&lt;&gt;1,"",ROUND($J698*$K698,2))</f>
        <v/>
      </c>
      <c r="N698" s="17">
        <f>IF(AND($B698&lt;&gt;"",ISNUMBER($E698),$D698&lt;&gt;""),1,0)</f>
        <v/>
      </c>
      <c r="O698" s="17">
        <f>IF($N698=1,COUNTIFS($B$2:$B698,$B698,$N$2:$N698,1),"")</f>
        <v/>
      </c>
      <c r="P698" s="17">
        <f>IF($N698=1,$B698&amp;"|"&amp;$O698,"")</f>
        <v/>
      </c>
      <c r="Q698" s="17">
        <f>IF($N698&lt;&gt;1,"",IF($O698=1,N(IFERROR(INDEX('Catálogo'!$F$2:$F$500,MATCH($B698,'Catálogo'!$A$2:$A$500,0)),0)),INDEX($J$1:$J$697,MATCH($B698&amp;"|"&amp;($O698-1),$P$1:$P$697,0))))</f>
        <v/>
      </c>
      <c r="R698" s="17">
        <f>IF($N698&lt;&gt;1,"",IF($O698=1,N(IFERROR(INDEX('Catálogo'!$E$2:$E$500,MATCH($B698,'Catálogo'!$A$2:$A$500,0)),0)),INDEX($K$1:$K$697,MATCH($B698&amp;"|"&amp;($O698-1),$P$1:$P$697,0))))</f>
        <v/>
      </c>
    </row>
    <row r="699" ht="18" customHeight="1">
      <c r="A699" s="18" t="n"/>
      <c r="B699" s="6" t="n"/>
      <c r="C699" s="19">
        <f>IF($B699="","",IFERROR(INDEX('Catálogo'!$B$2:$B$500,MATCH($B699,'Catálogo'!$A$2:$A$500,0)),"Clave no encontrada"))</f>
        <v/>
      </c>
      <c r="D699" s="6" t="n"/>
      <c r="E699" s="8" t="n"/>
      <c r="F699" s="7" t="n"/>
      <c r="G699" s="6" t="n"/>
      <c r="H699" s="10">
        <f>IF($N699&lt;&gt;1,"",IF(AND($I699&gt;0,ISNUMBER($F699)),$F699,$R699))</f>
        <v/>
      </c>
      <c r="I699" s="9">
        <f>IF($N699&lt;&gt;1,"",IF($D699="Salida",-ABS($E699),IF($D699="Entrada",ABS($E699),$E699)))</f>
        <v/>
      </c>
      <c r="J699" s="9">
        <f>IF($N699&lt;&gt;1,"",$Q699+$I699)</f>
        <v/>
      </c>
      <c r="K699" s="10">
        <f>IF($N699&lt;&gt;1,"",IF($I699&gt;0,IF($Q699&gt;0,($Q699*$R699+$I699*$H699)/($Q699+$I699),$H699),$R699))</f>
        <v/>
      </c>
      <c r="L699" s="10">
        <f>IF($N699&lt;&gt;1,"",ROUND($J699*$K699,2))</f>
        <v/>
      </c>
      <c r="N699" s="17">
        <f>IF(AND($B699&lt;&gt;"",ISNUMBER($E699),$D699&lt;&gt;""),1,0)</f>
        <v/>
      </c>
      <c r="O699" s="17">
        <f>IF($N699=1,COUNTIFS($B$2:$B699,$B699,$N$2:$N699,1),"")</f>
        <v/>
      </c>
      <c r="P699" s="17">
        <f>IF($N699=1,$B699&amp;"|"&amp;$O699,"")</f>
        <v/>
      </c>
      <c r="Q699" s="17">
        <f>IF($N699&lt;&gt;1,"",IF($O699=1,N(IFERROR(INDEX('Catálogo'!$F$2:$F$500,MATCH($B699,'Catálogo'!$A$2:$A$500,0)),0)),INDEX($J$1:$J$698,MATCH($B699&amp;"|"&amp;($O699-1),$P$1:$P$698,0))))</f>
        <v/>
      </c>
      <c r="R699" s="17">
        <f>IF($N699&lt;&gt;1,"",IF($O699=1,N(IFERROR(INDEX('Catálogo'!$E$2:$E$500,MATCH($B699,'Catálogo'!$A$2:$A$500,0)),0)),INDEX($K$1:$K$698,MATCH($B699&amp;"|"&amp;($O699-1),$P$1:$P$698,0))))</f>
        <v/>
      </c>
    </row>
    <row r="700" ht="18" customHeight="1">
      <c r="A700" s="18" t="n"/>
      <c r="B700" s="6" t="n"/>
      <c r="C700" s="19">
        <f>IF($B700="","",IFERROR(INDEX('Catálogo'!$B$2:$B$500,MATCH($B700,'Catálogo'!$A$2:$A$500,0)),"Clave no encontrada"))</f>
        <v/>
      </c>
      <c r="D700" s="6" t="n"/>
      <c r="E700" s="8" t="n"/>
      <c r="F700" s="7" t="n"/>
      <c r="G700" s="6" t="n"/>
      <c r="H700" s="10">
        <f>IF($N700&lt;&gt;1,"",IF(AND($I700&gt;0,ISNUMBER($F700)),$F700,$R700))</f>
        <v/>
      </c>
      <c r="I700" s="9">
        <f>IF($N700&lt;&gt;1,"",IF($D700="Salida",-ABS($E700),IF($D700="Entrada",ABS($E700),$E700)))</f>
        <v/>
      </c>
      <c r="J700" s="9">
        <f>IF($N700&lt;&gt;1,"",$Q700+$I700)</f>
        <v/>
      </c>
      <c r="K700" s="10">
        <f>IF($N700&lt;&gt;1,"",IF($I700&gt;0,IF($Q700&gt;0,($Q700*$R700+$I700*$H700)/($Q700+$I700),$H700),$R700))</f>
        <v/>
      </c>
      <c r="L700" s="10">
        <f>IF($N700&lt;&gt;1,"",ROUND($J700*$K700,2))</f>
        <v/>
      </c>
      <c r="N700" s="17">
        <f>IF(AND($B700&lt;&gt;"",ISNUMBER($E700),$D700&lt;&gt;""),1,0)</f>
        <v/>
      </c>
      <c r="O700" s="17">
        <f>IF($N700=1,COUNTIFS($B$2:$B700,$B700,$N$2:$N700,1),"")</f>
        <v/>
      </c>
      <c r="P700" s="17">
        <f>IF($N700=1,$B700&amp;"|"&amp;$O700,"")</f>
        <v/>
      </c>
      <c r="Q700" s="17">
        <f>IF($N700&lt;&gt;1,"",IF($O700=1,N(IFERROR(INDEX('Catálogo'!$F$2:$F$500,MATCH($B700,'Catálogo'!$A$2:$A$500,0)),0)),INDEX($J$1:$J$699,MATCH($B700&amp;"|"&amp;($O700-1),$P$1:$P$699,0))))</f>
        <v/>
      </c>
      <c r="R700" s="17">
        <f>IF($N700&lt;&gt;1,"",IF($O700=1,N(IFERROR(INDEX('Catálogo'!$E$2:$E$500,MATCH($B700,'Catálogo'!$A$2:$A$500,0)),0)),INDEX($K$1:$K$699,MATCH($B700&amp;"|"&amp;($O700-1),$P$1:$P$699,0))))</f>
        <v/>
      </c>
    </row>
    <row r="701" ht="18" customHeight="1">
      <c r="A701" s="18" t="n"/>
      <c r="B701" s="6" t="n"/>
      <c r="C701" s="19">
        <f>IF($B701="","",IFERROR(INDEX('Catálogo'!$B$2:$B$500,MATCH($B701,'Catálogo'!$A$2:$A$500,0)),"Clave no encontrada"))</f>
        <v/>
      </c>
      <c r="D701" s="6" t="n"/>
      <c r="E701" s="8" t="n"/>
      <c r="F701" s="7" t="n"/>
      <c r="G701" s="6" t="n"/>
      <c r="H701" s="10">
        <f>IF($N701&lt;&gt;1,"",IF(AND($I701&gt;0,ISNUMBER($F701)),$F701,$R701))</f>
        <v/>
      </c>
      <c r="I701" s="9">
        <f>IF($N701&lt;&gt;1,"",IF($D701="Salida",-ABS($E701),IF($D701="Entrada",ABS($E701),$E701)))</f>
        <v/>
      </c>
      <c r="J701" s="9">
        <f>IF($N701&lt;&gt;1,"",$Q701+$I701)</f>
        <v/>
      </c>
      <c r="K701" s="10">
        <f>IF($N701&lt;&gt;1,"",IF($I701&gt;0,IF($Q701&gt;0,($Q701*$R701+$I701*$H701)/($Q701+$I701),$H701),$R701))</f>
        <v/>
      </c>
      <c r="L701" s="10">
        <f>IF($N701&lt;&gt;1,"",ROUND($J701*$K701,2))</f>
        <v/>
      </c>
      <c r="N701" s="17">
        <f>IF(AND($B701&lt;&gt;"",ISNUMBER($E701),$D701&lt;&gt;""),1,0)</f>
        <v/>
      </c>
      <c r="O701" s="17">
        <f>IF($N701=1,COUNTIFS($B$2:$B701,$B701,$N$2:$N701,1),"")</f>
        <v/>
      </c>
      <c r="P701" s="17">
        <f>IF($N701=1,$B701&amp;"|"&amp;$O701,"")</f>
        <v/>
      </c>
      <c r="Q701" s="17">
        <f>IF($N701&lt;&gt;1,"",IF($O701=1,N(IFERROR(INDEX('Catálogo'!$F$2:$F$500,MATCH($B701,'Catálogo'!$A$2:$A$500,0)),0)),INDEX($J$1:$J$700,MATCH($B701&amp;"|"&amp;($O701-1),$P$1:$P$700,0))))</f>
        <v/>
      </c>
      <c r="R701" s="17">
        <f>IF($N701&lt;&gt;1,"",IF($O701=1,N(IFERROR(INDEX('Catálogo'!$E$2:$E$500,MATCH($B701,'Catálogo'!$A$2:$A$500,0)),0)),INDEX($K$1:$K$700,MATCH($B701&amp;"|"&amp;($O701-1),$P$1:$P$700,0))))</f>
        <v/>
      </c>
    </row>
    <row r="702" ht="18" customHeight="1">
      <c r="A702" s="18" t="n"/>
      <c r="B702" s="6" t="n"/>
      <c r="C702" s="19">
        <f>IF($B702="","",IFERROR(INDEX('Catálogo'!$B$2:$B$500,MATCH($B702,'Catálogo'!$A$2:$A$500,0)),"Clave no encontrada"))</f>
        <v/>
      </c>
      <c r="D702" s="6" t="n"/>
      <c r="E702" s="8" t="n"/>
      <c r="F702" s="7" t="n"/>
      <c r="G702" s="6" t="n"/>
      <c r="H702" s="10">
        <f>IF($N702&lt;&gt;1,"",IF(AND($I702&gt;0,ISNUMBER($F702)),$F702,$R702))</f>
        <v/>
      </c>
      <c r="I702" s="9">
        <f>IF($N702&lt;&gt;1,"",IF($D702="Salida",-ABS($E702),IF($D702="Entrada",ABS($E702),$E702)))</f>
        <v/>
      </c>
      <c r="J702" s="9">
        <f>IF($N702&lt;&gt;1,"",$Q702+$I702)</f>
        <v/>
      </c>
      <c r="K702" s="10">
        <f>IF($N702&lt;&gt;1,"",IF($I702&gt;0,IF($Q702&gt;0,($Q702*$R702+$I702*$H702)/($Q702+$I702),$H702),$R702))</f>
        <v/>
      </c>
      <c r="L702" s="10">
        <f>IF($N702&lt;&gt;1,"",ROUND($J702*$K702,2))</f>
        <v/>
      </c>
      <c r="N702" s="17">
        <f>IF(AND($B702&lt;&gt;"",ISNUMBER($E702),$D702&lt;&gt;""),1,0)</f>
        <v/>
      </c>
      <c r="O702" s="17">
        <f>IF($N702=1,COUNTIFS($B$2:$B702,$B702,$N$2:$N702,1),"")</f>
        <v/>
      </c>
      <c r="P702" s="17">
        <f>IF($N702=1,$B702&amp;"|"&amp;$O702,"")</f>
        <v/>
      </c>
      <c r="Q702" s="17">
        <f>IF($N702&lt;&gt;1,"",IF($O702=1,N(IFERROR(INDEX('Catálogo'!$F$2:$F$500,MATCH($B702,'Catálogo'!$A$2:$A$500,0)),0)),INDEX($J$1:$J$701,MATCH($B702&amp;"|"&amp;($O702-1),$P$1:$P$701,0))))</f>
        <v/>
      </c>
      <c r="R702" s="17">
        <f>IF($N702&lt;&gt;1,"",IF($O702=1,N(IFERROR(INDEX('Catálogo'!$E$2:$E$500,MATCH($B702,'Catálogo'!$A$2:$A$500,0)),0)),INDEX($K$1:$K$701,MATCH($B702&amp;"|"&amp;($O702-1),$P$1:$P$701,0))))</f>
        <v/>
      </c>
    </row>
    <row r="703" ht="18" customHeight="1">
      <c r="A703" s="18" t="n"/>
      <c r="B703" s="6" t="n"/>
      <c r="C703" s="19">
        <f>IF($B703="","",IFERROR(INDEX('Catálogo'!$B$2:$B$500,MATCH($B703,'Catálogo'!$A$2:$A$500,0)),"Clave no encontrada"))</f>
        <v/>
      </c>
      <c r="D703" s="6" t="n"/>
      <c r="E703" s="8" t="n"/>
      <c r="F703" s="7" t="n"/>
      <c r="G703" s="6" t="n"/>
      <c r="H703" s="10">
        <f>IF($N703&lt;&gt;1,"",IF(AND($I703&gt;0,ISNUMBER($F703)),$F703,$R703))</f>
        <v/>
      </c>
      <c r="I703" s="9">
        <f>IF($N703&lt;&gt;1,"",IF($D703="Salida",-ABS($E703),IF($D703="Entrada",ABS($E703),$E703)))</f>
        <v/>
      </c>
      <c r="J703" s="9">
        <f>IF($N703&lt;&gt;1,"",$Q703+$I703)</f>
        <v/>
      </c>
      <c r="K703" s="10">
        <f>IF($N703&lt;&gt;1,"",IF($I703&gt;0,IF($Q703&gt;0,($Q703*$R703+$I703*$H703)/($Q703+$I703),$H703),$R703))</f>
        <v/>
      </c>
      <c r="L703" s="10">
        <f>IF($N703&lt;&gt;1,"",ROUND($J703*$K703,2))</f>
        <v/>
      </c>
      <c r="N703" s="17">
        <f>IF(AND($B703&lt;&gt;"",ISNUMBER($E703),$D703&lt;&gt;""),1,0)</f>
        <v/>
      </c>
      <c r="O703" s="17">
        <f>IF($N703=1,COUNTIFS($B$2:$B703,$B703,$N$2:$N703,1),"")</f>
        <v/>
      </c>
      <c r="P703" s="17">
        <f>IF($N703=1,$B703&amp;"|"&amp;$O703,"")</f>
        <v/>
      </c>
      <c r="Q703" s="17">
        <f>IF($N703&lt;&gt;1,"",IF($O703=1,N(IFERROR(INDEX('Catálogo'!$F$2:$F$500,MATCH($B703,'Catálogo'!$A$2:$A$500,0)),0)),INDEX($J$1:$J$702,MATCH($B703&amp;"|"&amp;($O703-1),$P$1:$P$702,0))))</f>
        <v/>
      </c>
      <c r="R703" s="17">
        <f>IF($N703&lt;&gt;1,"",IF($O703=1,N(IFERROR(INDEX('Catálogo'!$E$2:$E$500,MATCH($B703,'Catálogo'!$A$2:$A$500,0)),0)),INDEX($K$1:$K$702,MATCH($B703&amp;"|"&amp;($O703-1),$P$1:$P$702,0))))</f>
        <v/>
      </c>
    </row>
    <row r="704" ht="18" customHeight="1">
      <c r="A704" s="18" t="n"/>
      <c r="B704" s="6" t="n"/>
      <c r="C704" s="19">
        <f>IF($B704="","",IFERROR(INDEX('Catálogo'!$B$2:$B$500,MATCH($B704,'Catálogo'!$A$2:$A$500,0)),"Clave no encontrada"))</f>
        <v/>
      </c>
      <c r="D704" s="6" t="n"/>
      <c r="E704" s="8" t="n"/>
      <c r="F704" s="7" t="n"/>
      <c r="G704" s="6" t="n"/>
      <c r="H704" s="10">
        <f>IF($N704&lt;&gt;1,"",IF(AND($I704&gt;0,ISNUMBER($F704)),$F704,$R704))</f>
        <v/>
      </c>
      <c r="I704" s="9">
        <f>IF($N704&lt;&gt;1,"",IF($D704="Salida",-ABS($E704),IF($D704="Entrada",ABS($E704),$E704)))</f>
        <v/>
      </c>
      <c r="J704" s="9">
        <f>IF($N704&lt;&gt;1,"",$Q704+$I704)</f>
        <v/>
      </c>
      <c r="K704" s="10">
        <f>IF($N704&lt;&gt;1,"",IF($I704&gt;0,IF($Q704&gt;0,($Q704*$R704+$I704*$H704)/($Q704+$I704),$H704),$R704))</f>
        <v/>
      </c>
      <c r="L704" s="10">
        <f>IF($N704&lt;&gt;1,"",ROUND($J704*$K704,2))</f>
        <v/>
      </c>
      <c r="N704" s="17">
        <f>IF(AND($B704&lt;&gt;"",ISNUMBER($E704),$D704&lt;&gt;""),1,0)</f>
        <v/>
      </c>
      <c r="O704" s="17">
        <f>IF($N704=1,COUNTIFS($B$2:$B704,$B704,$N$2:$N704,1),"")</f>
        <v/>
      </c>
      <c r="P704" s="17">
        <f>IF($N704=1,$B704&amp;"|"&amp;$O704,"")</f>
        <v/>
      </c>
      <c r="Q704" s="17">
        <f>IF($N704&lt;&gt;1,"",IF($O704=1,N(IFERROR(INDEX('Catálogo'!$F$2:$F$500,MATCH($B704,'Catálogo'!$A$2:$A$500,0)),0)),INDEX($J$1:$J$703,MATCH($B704&amp;"|"&amp;($O704-1),$P$1:$P$703,0))))</f>
        <v/>
      </c>
      <c r="R704" s="17">
        <f>IF($N704&lt;&gt;1,"",IF($O704=1,N(IFERROR(INDEX('Catálogo'!$E$2:$E$500,MATCH($B704,'Catálogo'!$A$2:$A$500,0)),0)),INDEX($K$1:$K$703,MATCH($B704&amp;"|"&amp;($O704-1),$P$1:$P$703,0))))</f>
        <v/>
      </c>
    </row>
    <row r="705" ht="18" customHeight="1">
      <c r="A705" s="18" t="n"/>
      <c r="B705" s="6" t="n"/>
      <c r="C705" s="19">
        <f>IF($B705="","",IFERROR(INDEX('Catálogo'!$B$2:$B$500,MATCH($B705,'Catálogo'!$A$2:$A$500,0)),"Clave no encontrada"))</f>
        <v/>
      </c>
      <c r="D705" s="6" t="n"/>
      <c r="E705" s="8" t="n"/>
      <c r="F705" s="7" t="n"/>
      <c r="G705" s="6" t="n"/>
      <c r="H705" s="10">
        <f>IF($N705&lt;&gt;1,"",IF(AND($I705&gt;0,ISNUMBER($F705)),$F705,$R705))</f>
        <v/>
      </c>
      <c r="I705" s="9">
        <f>IF($N705&lt;&gt;1,"",IF($D705="Salida",-ABS($E705),IF($D705="Entrada",ABS($E705),$E705)))</f>
        <v/>
      </c>
      <c r="J705" s="9">
        <f>IF($N705&lt;&gt;1,"",$Q705+$I705)</f>
        <v/>
      </c>
      <c r="K705" s="10">
        <f>IF($N705&lt;&gt;1,"",IF($I705&gt;0,IF($Q705&gt;0,($Q705*$R705+$I705*$H705)/($Q705+$I705),$H705),$R705))</f>
        <v/>
      </c>
      <c r="L705" s="10">
        <f>IF($N705&lt;&gt;1,"",ROUND($J705*$K705,2))</f>
        <v/>
      </c>
      <c r="N705" s="17">
        <f>IF(AND($B705&lt;&gt;"",ISNUMBER($E705),$D705&lt;&gt;""),1,0)</f>
        <v/>
      </c>
      <c r="O705" s="17">
        <f>IF($N705=1,COUNTIFS($B$2:$B705,$B705,$N$2:$N705,1),"")</f>
        <v/>
      </c>
      <c r="P705" s="17">
        <f>IF($N705=1,$B705&amp;"|"&amp;$O705,"")</f>
        <v/>
      </c>
      <c r="Q705" s="17">
        <f>IF($N705&lt;&gt;1,"",IF($O705=1,N(IFERROR(INDEX('Catálogo'!$F$2:$F$500,MATCH($B705,'Catálogo'!$A$2:$A$500,0)),0)),INDEX($J$1:$J$704,MATCH($B705&amp;"|"&amp;($O705-1),$P$1:$P$704,0))))</f>
        <v/>
      </c>
      <c r="R705" s="17">
        <f>IF($N705&lt;&gt;1,"",IF($O705=1,N(IFERROR(INDEX('Catálogo'!$E$2:$E$500,MATCH($B705,'Catálogo'!$A$2:$A$500,0)),0)),INDEX($K$1:$K$704,MATCH($B705&amp;"|"&amp;($O705-1),$P$1:$P$704,0))))</f>
        <v/>
      </c>
    </row>
    <row r="706" ht="18" customHeight="1">
      <c r="A706" s="18" t="n"/>
      <c r="B706" s="6" t="n"/>
      <c r="C706" s="19">
        <f>IF($B706="","",IFERROR(INDEX('Catálogo'!$B$2:$B$500,MATCH($B706,'Catálogo'!$A$2:$A$500,0)),"Clave no encontrada"))</f>
        <v/>
      </c>
      <c r="D706" s="6" t="n"/>
      <c r="E706" s="8" t="n"/>
      <c r="F706" s="7" t="n"/>
      <c r="G706" s="6" t="n"/>
      <c r="H706" s="10">
        <f>IF($N706&lt;&gt;1,"",IF(AND($I706&gt;0,ISNUMBER($F706)),$F706,$R706))</f>
        <v/>
      </c>
      <c r="I706" s="9">
        <f>IF($N706&lt;&gt;1,"",IF($D706="Salida",-ABS($E706),IF($D706="Entrada",ABS($E706),$E706)))</f>
        <v/>
      </c>
      <c r="J706" s="9">
        <f>IF($N706&lt;&gt;1,"",$Q706+$I706)</f>
        <v/>
      </c>
      <c r="K706" s="10">
        <f>IF($N706&lt;&gt;1,"",IF($I706&gt;0,IF($Q706&gt;0,($Q706*$R706+$I706*$H706)/($Q706+$I706),$H706),$R706))</f>
        <v/>
      </c>
      <c r="L706" s="10">
        <f>IF($N706&lt;&gt;1,"",ROUND($J706*$K706,2))</f>
        <v/>
      </c>
      <c r="N706" s="17">
        <f>IF(AND($B706&lt;&gt;"",ISNUMBER($E706),$D706&lt;&gt;""),1,0)</f>
        <v/>
      </c>
      <c r="O706" s="17">
        <f>IF($N706=1,COUNTIFS($B$2:$B706,$B706,$N$2:$N706,1),"")</f>
        <v/>
      </c>
      <c r="P706" s="17">
        <f>IF($N706=1,$B706&amp;"|"&amp;$O706,"")</f>
        <v/>
      </c>
      <c r="Q706" s="17">
        <f>IF($N706&lt;&gt;1,"",IF($O706=1,N(IFERROR(INDEX('Catálogo'!$F$2:$F$500,MATCH($B706,'Catálogo'!$A$2:$A$500,0)),0)),INDEX($J$1:$J$705,MATCH($B706&amp;"|"&amp;($O706-1),$P$1:$P$705,0))))</f>
        <v/>
      </c>
      <c r="R706" s="17">
        <f>IF($N706&lt;&gt;1,"",IF($O706=1,N(IFERROR(INDEX('Catálogo'!$E$2:$E$500,MATCH($B706,'Catálogo'!$A$2:$A$500,0)),0)),INDEX($K$1:$K$705,MATCH($B706&amp;"|"&amp;($O706-1),$P$1:$P$705,0))))</f>
        <v/>
      </c>
    </row>
    <row r="707" ht="18" customHeight="1">
      <c r="A707" s="18" t="n"/>
      <c r="B707" s="6" t="n"/>
      <c r="C707" s="19">
        <f>IF($B707="","",IFERROR(INDEX('Catálogo'!$B$2:$B$500,MATCH($B707,'Catálogo'!$A$2:$A$500,0)),"Clave no encontrada"))</f>
        <v/>
      </c>
      <c r="D707" s="6" t="n"/>
      <c r="E707" s="8" t="n"/>
      <c r="F707" s="7" t="n"/>
      <c r="G707" s="6" t="n"/>
      <c r="H707" s="10">
        <f>IF($N707&lt;&gt;1,"",IF(AND($I707&gt;0,ISNUMBER($F707)),$F707,$R707))</f>
        <v/>
      </c>
      <c r="I707" s="9">
        <f>IF($N707&lt;&gt;1,"",IF($D707="Salida",-ABS($E707),IF($D707="Entrada",ABS($E707),$E707)))</f>
        <v/>
      </c>
      <c r="J707" s="9">
        <f>IF($N707&lt;&gt;1,"",$Q707+$I707)</f>
        <v/>
      </c>
      <c r="K707" s="10">
        <f>IF($N707&lt;&gt;1,"",IF($I707&gt;0,IF($Q707&gt;0,($Q707*$R707+$I707*$H707)/($Q707+$I707),$H707),$R707))</f>
        <v/>
      </c>
      <c r="L707" s="10">
        <f>IF($N707&lt;&gt;1,"",ROUND($J707*$K707,2))</f>
        <v/>
      </c>
      <c r="N707" s="17">
        <f>IF(AND($B707&lt;&gt;"",ISNUMBER($E707),$D707&lt;&gt;""),1,0)</f>
        <v/>
      </c>
      <c r="O707" s="17">
        <f>IF($N707=1,COUNTIFS($B$2:$B707,$B707,$N$2:$N707,1),"")</f>
        <v/>
      </c>
      <c r="P707" s="17">
        <f>IF($N707=1,$B707&amp;"|"&amp;$O707,"")</f>
        <v/>
      </c>
      <c r="Q707" s="17">
        <f>IF($N707&lt;&gt;1,"",IF($O707=1,N(IFERROR(INDEX('Catálogo'!$F$2:$F$500,MATCH($B707,'Catálogo'!$A$2:$A$500,0)),0)),INDEX($J$1:$J$706,MATCH($B707&amp;"|"&amp;($O707-1),$P$1:$P$706,0))))</f>
        <v/>
      </c>
      <c r="R707" s="17">
        <f>IF($N707&lt;&gt;1,"",IF($O707=1,N(IFERROR(INDEX('Catálogo'!$E$2:$E$500,MATCH($B707,'Catálogo'!$A$2:$A$500,0)),0)),INDEX($K$1:$K$706,MATCH($B707&amp;"|"&amp;($O707-1),$P$1:$P$706,0))))</f>
        <v/>
      </c>
    </row>
    <row r="708" ht="18" customHeight="1">
      <c r="A708" s="18" t="n"/>
      <c r="B708" s="6" t="n"/>
      <c r="C708" s="19">
        <f>IF($B708="","",IFERROR(INDEX('Catálogo'!$B$2:$B$500,MATCH($B708,'Catálogo'!$A$2:$A$500,0)),"Clave no encontrada"))</f>
        <v/>
      </c>
      <c r="D708" s="6" t="n"/>
      <c r="E708" s="8" t="n"/>
      <c r="F708" s="7" t="n"/>
      <c r="G708" s="6" t="n"/>
      <c r="H708" s="10">
        <f>IF($N708&lt;&gt;1,"",IF(AND($I708&gt;0,ISNUMBER($F708)),$F708,$R708))</f>
        <v/>
      </c>
      <c r="I708" s="9">
        <f>IF($N708&lt;&gt;1,"",IF($D708="Salida",-ABS($E708),IF($D708="Entrada",ABS($E708),$E708)))</f>
        <v/>
      </c>
      <c r="J708" s="9">
        <f>IF($N708&lt;&gt;1,"",$Q708+$I708)</f>
        <v/>
      </c>
      <c r="K708" s="10">
        <f>IF($N708&lt;&gt;1,"",IF($I708&gt;0,IF($Q708&gt;0,($Q708*$R708+$I708*$H708)/($Q708+$I708),$H708),$R708))</f>
        <v/>
      </c>
      <c r="L708" s="10">
        <f>IF($N708&lt;&gt;1,"",ROUND($J708*$K708,2))</f>
        <v/>
      </c>
      <c r="N708" s="17">
        <f>IF(AND($B708&lt;&gt;"",ISNUMBER($E708),$D708&lt;&gt;""),1,0)</f>
        <v/>
      </c>
      <c r="O708" s="17">
        <f>IF($N708=1,COUNTIFS($B$2:$B708,$B708,$N$2:$N708,1),"")</f>
        <v/>
      </c>
      <c r="P708" s="17">
        <f>IF($N708=1,$B708&amp;"|"&amp;$O708,"")</f>
        <v/>
      </c>
      <c r="Q708" s="17">
        <f>IF($N708&lt;&gt;1,"",IF($O708=1,N(IFERROR(INDEX('Catálogo'!$F$2:$F$500,MATCH($B708,'Catálogo'!$A$2:$A$500,0)),0)),INDEX($J$1:$J$707,MATCH($B708&amp;"|"&amp;($O708-1),$P$1:$P$707,0))))</f>
        <v/>
      </c>
      <c r="R708" s="17">
        <f>IF($N708&lt;&gt;1,"",IF($O708=1,N(IFERROR(INDEX('Catálogo'!$E$2:$E$500,MATCH($B708,'Catálogo'!$A$2:$A$500,0)),0)),INDEX($K$1:$K$707,MATCH($B708&amp;"|"&amp;($O708-1),$P$1:$P$707,0))))</f>
        <v/>
      </c>
    </row>
    <row r="709" ht="18" customHeight="1">
      <c r="A709" s="18" t="n"/>
      <c r="B709" s="6" t="n"/>
      <c r="C709" s="19">
        <f>IF($B709="","",IFERROR(INDEX('Catálogo'!$B$2:$B$500,MATCH($B709,'Catálogo'!$A$2:$A$500,0)),"Clave no encontrada"))</f>
        <v/>
      </c>
      <c r="D709" s="6" t="n"/>
      <c r="E709" s="8" t="n"/>
      <c r="F709" s="7" t="n"/>
      <c r="G709" s="6" t="n"/>
      <c r="H709" s="10">
        <f>IF($N709&lt;&gt;1,"",IF(AND($I709&gt;0,ISNUMBER($F709)),$F709,$R709))</f>
        <v/>
      </c>
      <c r="I709" s="9">
        <f>IF($N709&lt;&gt;1,"",IF($D709="Salida",-ABS($E709),IF($D709="Entrada",ABS($E709),$E709)))</f>
        <v/>
      </c>
      <c r="J709" s="9">
        <f>IF($N709&lt;&gt;1,"",$Q709+$I709)</f>
        <v/>
      </c>
      <c r="K709" s="10">
        <f>IF($N709&lt;&gt;1,"",IF($I709&gt;0,IF($Q709&gt;0,($Q709*$R709+$I709*$H709)/($Q709+$I709),$H709),$R709))</f>
        <v/>
      </c>
      <c r="L709" s="10">
        <f>IF($N709&lt;&gt;1,"",ROUND($J709*$K709,2))</f>
        <v/>
      </c>
      <c r="N709" s="17">
        <f>IF(AND($B709&lt;&gt;"",ISNUMBER($E709),$D709&lt;&gt;""),1,0)</f>
        <v/>
      </c>
      <c r="O709" s="17">
        <f>IF($N709=1,COUNTIFS($B$2:$B709,$B709,$N$2:$N709,1),"")</f>
        <v/>
      </c>
      <c r="P709" s="17">
        <f>IF($N709=1,$B709&amp;"|"&amp;$O709,"")</f>
        <v/>
      </c>
      <c r="Q709" s="17">
        <f>IF($N709&lt;&gt;1,"",IF($O709=1,N(IFERROR(INDEX('Catálogo'!$F$2:$F$500,MATCH($B709,'Catálogo'!$A$2:$A$500,0)),0)),INDEX($J$1:$J$708,MATCH($B709&amp;"|"&amp;($O709-1),$P$1:$P$708,0))))</f>
        <v/>
      </c>
      <c r="R709" s="17">
        <f>IF($N709&lt;&gt;1,"",IF($O709=1,N(IFERROR(INDEX('Catálogo'!$E$2:$E$500,MATCH($B709,'Catálogo'!$A$2:$A$500,0)),0)),INDEX($K$1:$K$708,MATCH($B709&amp;"|"&amp;($O709-1),$P$1:$P$708,0))))</f>
        <v/>
      </c>
    </row>
    <row r="710" ht="18" customHeight="1">
      <c r="A710" s="18" t="n"/>
      <c r="B710" s="6" t="n"/>
      <c r="C710" s="19">
        <f>IF($B710="","",IFERROR(INDEX('Catálogo'!$B$2:$B$500,MATCH($B710,'Catálogo'!$A$2:$A$500,0)),"Clave no encontrada"))</f>
        <v/>
      </c>
      <c r="D710" s="6" t="n"/>
      <c r="E710" s="8" t="n"/>
      <c r="F710" s="7" t="n"/>
      <c r="G710" s="6" t="n"/>
      <c r="H710" s="10">
        <f>IF($N710&lt;&gt;1,"",IF(AND($I710&gt;0,ISNUMBER($F710)),$F710,$R710))</f>
        <v/>
      </c>
      <c r="I710" s="9">
        <f>IF($N710&lt;&gt;1,"",IF($D710="Salida",-ABS($E710),IF($D710="Entrada",ABS($E710),$E710)))</f>
        <v/>
      </c>
      <c r="J710" s="9">
        <f>IF($N710&lt;&gt;1,"",$Q710+$I710)</f>
        <v/>
      </c>
      <c r="K710" s="10">
        <f>IF($N710&lt;&gt;1,"",IF($I710&gt;0,IF($Q710&gt;0,($Q710*$R710+$I710*$H710)/($Q710+$I710),$H710),$R710))</f>
        <v/>
      </c>
      <c r="L710" s="10">
        <f>IF($N710&lt;&gt;1,"",ROUND($J710*$K710,2))</f>
        <v/>
      </c>
      <c r="N710" s="17">
        <f>IF(AND($B710&lt;&gt;"",ISNUMBER($E710),$D710&lt;&gt;""),1,0)</f>
        <v/>
      </c>
      <c r="O710" s="17">
        <f>IF($N710=1,COUNTIFS($B$2:$B710,$B710,$N$2:$N710,1),"")</f>
        <v/>
      </c>
      <c r="P710" s="17">
        <f>IF($N710=1,$B710&amp;"|"&amp;$O710,"")</f>
        <v/>
      </c>
      <c r="Q710" s="17">
        <f>IF($N710&lt;&gt;1,"",IF($O710=1,N(IFERROR(INDEX('Catálogo'!$F$2:$F$500,MATCH($B710,'Catálogo'!$A$2:$A$500,0)),0)),INDEX($J$1:$J$709,MATCH($B710&amp;"|"&amp;($O710-1),$P$1:$P$709,0))))</f>
        <v/>
      </c>
      <c r="R710" s="17">
        <f>IF($N710&lt;&gt;1,"",IF($O710=1,N(IFERROR(INDEX('Catálogo'!$E$2:$E$500,MATCH($B710,'Catálogo'!$A$2:$A$500,0)),0)),INDEX($K$1:$K$709,MATCH($B710&amp;"|"&amp;($O710-1),$P$1:$P$709,0))))</f>
        <v/>
      </c>
    </row>
    <row r="711" ht="18" customHeight="1">
      <c r="A711" s="18" t="n"/>
      <c r="B711" s="6" t="n"/>
      <c r="C711" s="19">
        <f>IF($B711="","",IFERROR(INDEX('Catálogo'!$B$2:$B$500,MATCH($B711,'Catálogo'!$A$2:$A$500,0)),"Clave no encontrada"))</f>
        <v/>
      </c>
      <c r="D711" s="6" t="n"/>
      <c r="E711" s="8" t="n"/>
      <c r="F711" s="7" t="n"/>
      <c r="G711" s="6" t="n"/>
      <c r="H711" s="10">
        <f>IF($N711&lt;&gt;1,"",IF(AND($I711&gt;0,ISNUMBER($F711)),$F711,$R711))</f>
        <v/>
      </c>
      <c r="I711" s="9">
        <f>IF($N711&lt;&gt;1,"",IF($D711="Salida",-ABS($E711),IF($D711="Entrada",ABS($E711),$E711)))</f>
        <v/>
      </c>
      <c r="J711" s="9">
        <f>IF($N711&lt;&gt;1,"",$Q711+$I711)</f>
        <v/>
      </c>
      <c r="K711" s="10">
        <f>IF($N711&lt;&gt;1,"",IF($I711&gt;0,IF($Q711&gt;0,($Q711*$R711+$I711*$H711)/($Q711+$I711),$H711),$R711))</f>
        <v/>
      </c>
      <c r="L711" s="10">
        <f>IF($N711&lt;&gt;1,"",ROUND($J711*$K711,2))</f>
        <v/>
      </c>
      <c r="N711" s="17">
        <f>IF(AND($B711&lt;&gt;"",ISNUMBER($E711),$D711&lt;&gt;""),1,0)</f>
        <v/>
      </c>
      <c r="O711" s="17">
        <f>IF($N711=1,COUNTIFS($B$2:$B711,$B711,$N$2:$N711,1),"")</f>
        <v/>
      </c>
      <c r="P711" s="17">
        <f>IF($N711=1,$B711&amp;"|"&amp;$O711,"")</f>
        <v/>
      </c>
      <c r="Q711" s="17">
        <f>IF($N711&lt;&gt;1,"",IF($O711=1,N(IFERROR(INDEX('Catálogo'!$F$2:$F$500,MATCH($B711,'Catálogo'!$A$2:$A$500,0)),0)),INDEX($J$1:$J$710,MATCH($B711&amp;"|"&amp;($O711-1),$P$1:$P$710,0))))</f>
        <v/>
      </c>
      <c r="R711" s="17">
        <f>IF($N711&lt;&gt;1,"",IF($O711=1,N(IFERROR(INDEX('Catálogo'!$E$2:$E$500,MATCH($B711,'Catálogo'!$A$2:$A$500,0)),0)),INDEX($K$1:$K$710,MATCH($B711&amp;"|"&amp;($O711-1),$P$1:$P$710,0))))</f>
        <v/>
      </c>
    </row>
    <row r="712" ht="18" customHeight="1">
      <c r="A712" s="18" t="n"/>
      <c r="B712" s="6" t="n"/>
      <c r="C712" s="19">
        <f>IF($B712="","",IFERROR(INDEX('Catálogo'!$B$2:$B$500,MATCH($B712,'Catálogo'!$A$2:$A$500,0)),"Clave no encontrada"))</f>
        <v/>
      </c>
      <c r="D712" s="6" t="n"/>
      <c r="E712" s="8" t="n"/>
      <c r="F712" s="7" t="n"/>
      <c r="G712" s="6" t="n"/>
      <c r="H712" s="10">
        <f>IF($N712&lt;&gt;1,"",IF(AND($I712&gt;0,ISNUMBER($F712)),$F712,$R712))</f>
        <v/>
      </c>
      <c r="I712" s="9">
        <f>IF($N712&lt;&gt;1,"",IF($D712="Salida",-ABS($E712),IF($D712="Entrada",ABS($E712),$E712)))</f>
        <v/>
      </c>
      <c r="J712" s="9">
        <f>IF($N712&lt;&gt;1,"",$Q712+$I712)</f>
        <v/>
      </c>
      <c r="K712" s="10">
        <f>IF($N712&lt;&gt;1,"",IF($I712&gt;0,IF($Q712&gt;0,($Q712*$R712+$I712*$H712)/($Q712+$I712),$H712),$R712))</f>
        <v/>
      </c>
      <c r="L712" s="10">
        <f>IF($N712&lt;&gt;1,"",ROUND($J712*$K712,2))</f>
        <v/>
      </c>
      <c r="N712" s="17">
        <f>IF(AND($B712&lt;&gt;"",ISNUMBER($E712),$D712&lt;&gt;""),1,0)</f>
        <v/>
      </c>
      <c r="O712" s="17">
        <f>IF($N712=1,COUNTIFS($B$2:$B712,$B712,$N$2:$N712,1),"")</f>
        <v/>
      </c>
      <c r="P712" s="17">
        <f>IF($N712=1,$B712&amp;"|"&amp;$O712,"")</f>
        <v/>
      </c>
      <c r="Q712" s="17">
        <f>IF($N712&lt;&gt;1,"",IF($O712=1,N(IFERROR(INDEX('Catálogo'!$F$2:$F$500,MATCH($B712,'Catálogo'!$A$2:$A$500,0)),0)),INDEX($J$1:$J$711,MATCH($B712&amp;"|"&amp;($O712-1),$P$1:$P$711,0))))</f>
        <v/>
      </c>
      <c r="R712" s="17">
        <f>IF($N712&lt;&gt;1,"",IF($O712=1,N(IFERROR(INDEX('Catálogo'!$E$2:$E$500,MATCH($B712,'Catálogo'!$A$2:$A$500,0)),0)),INDEX($K$1:$K$711,MATCH($B712&amp;"|"&amp;($O712-1),$P$1:$P$711,0))))</f>
        <v/>
      </c>
    </row>
    <row r="713" ht="18" customHeight="1">
      <c r="A713" s="18" t="n"/>
      <c r="B713" s="6" t="n"/>
      <c r="C713" s="19">
        <f>IF($B713="","",IFERROR(INDEX('Catálogo'!$B$2:$B$500,MATCH($B713,'Catálogo'!$A$2:$A$500,0)),"Clave no encontrada"))</f>
        <v/>
      </c>
      <c r="D713" s="6" t="n"/>
      <c r="E713" s="8" t="n"/>
      <c r="F713" s="7" t="n"/>
      <c r="G713" s="6" t="n"/>
      <c r="H713" s="10">
        <f>IF($N713&lt;&gt;1,"",IF(AND($I713&gt;0,ISNUMBER($F713)),$F713,$R713))</f>
        <v/>
      </c>
      <c r="I713" s="9">
        <f>IF($N713&lt;&gt;1,"",IF($D713="Salida",-ABS($E713),IF($D713="Entrada",ABS($E713),$E713)))</f>
        <v/>
      </c>
      <c r="J713" s="9">
        <f>IF($N713&lt;&gt;1,"",$Q713+$I713)</f>
        <v/>
      </c>
      <c r="K713" s="10">
        <f>IF($N713&lt;&gt;1,"",IF($I713&gt;0,IF($Q713&gt;0,($Q713*$R713+$I713*$H713)/($Q713+$I713),$H713),$R713))</f>
        <v/>
      </c>
      <c r="L713" s="10">
        <f>IF($N713&lt;&gt;1,"",ROUND($J713*$K713,2))</f>
        <v/>
      </c>
      <c r="N713" s="17">
        <f>IF(AND($B713&lt;&gt;"",ISNUMBER($E713),$D713&lt;&gt;""),1,0)</f>
        <v/>
      </c>
      <c r="O713" s="17">
        <f>IF($N713=1,COUNTIFS($B$2:$B713,$B713,$N$2:$N713,1),"")</f>
        <v/>
      </c>
      <c r="P713" s="17">
        <f>IF($N713=1,$B713&amp;"|"&amp;$O713,"")</f>
        <v/>
      </c>
      <c r="Q713" s="17">
        <f>IF($N713&lt;&gt;1,"",IF($O713=1,N(IFERROR(INDEX('Catálogo'!$F$2:$F$500,MATCH($B713,'Catálogo'!$A$2:$A$500,0)),0)),INDEX($J$1:$J$712,MATCH($B713&amp;"|"&amp;($O713-1),$P$1:$P$712,0))))</f>
        <v/>
      </c>
      <c r="R713" s="17">
        <f>IF($N713&lt;&gt;1,"",IF($O713=1,N(IFERROR(INDEX('Catálogo'!$E$2:$E$500,MATCH($B713,'Catálogo'!$A$2:$A$500,0)),0)),INDEX($K$1:$K$712,MATCH($B713&amp;"|"&amp;($O713-1),$P$1:$P$712,0))))</f>
        <v/>
      </c>
    </row>
    <row r="714" ht="18" customHeight="1">
      <c r="A714" s="18" t="n"/>
      <c r="B714" s="6" t="n"/>
      <c r="C714" s="19">
        <f>IF($B714="","",IFERROR(INDEX('Catálogo'!$B$2:$B$500,MATCH($B714,'Catálogo'!$A$2:$A$500,0)),"Clave no encontrada"))</f>
        <v/>
      </c>
      <c r="D714" s="6" t="n"/>
      <c r="E714" s="8" t="n"/>
      <c r="F714" s="7" t="n"/>
      <c r="G714" s="6" t="n"/>
      <c r="H714" s="10">
        <f>IF($N714&lt;&gt;1,"",IF(AND($I714&gt;0,ISNUMBER($F714)),$F714,$R714))</f>
        <v/>
      </c>
      <c r="I714" s="9">
        <f>IF($N714&lt;&gt;1,"",IF($D714="Salida",-ABS($E714),IF($D714="Entrada",ABS($E714),$E714)))</f>
        <v/>
      </c>
      <c r="J714" s="9">
        <f>IF($N714&lt;&gt;1,"",$Q714+$I714)</f>
        <v/>
      </c>
      <c r="K714" s="10">
        <f>IF($N714&lt;&gt;1,"",IF($I714&gt;0,IF($Q714&gt;0,($Q714*$R714+$I714*$H714)/($Q714+$I714),$H714),$R714))</f>
        <v/>
      </c>
      <c r="L714" s="10">
        <f>IF($N714&lt;&gt;1,"",ROUND($J714*$K714,2))</f>
        <v/>
      </c>
      <c r="N714" s="17">
        <f>IF(AND($B714&lt;&gt;"",ISNUMBER($E714),$D714&lt;&gt;""),1,0)</f>
        <v/>
      </c>
      <c r="O714" s="17">
        <f>IF($N714=1,COUNTIFS($B$2:$B714,$B714,$N$2:$N714,1),"")</f>
        <v/>
      </c>
      <c r="P714" s="17">
        <f>IF($N714=1,$B714&amp;"|"&amp;$O714,"")</f>
        <v/>
      </c>
      <c r="Q714" s="17">
        <f>IF($N714&lt;&gt;1,"",IF($O714=1,N(IFERROR(INDEX('Catálogo'!$F$2:$F$500,MATCH($B714,'Catálogo'!$A$2:$A$500,0)),0)),INDEX($J$1:$J$713,MATCH($B714&amp;"|"&amp;($O714-1),$P$1:$P$713,0))))</f>
        <v/>
      </c>
      <c r="R714" s="17">
        <f>IF($N714&lt;&gt;1,"",IF($O714=1,N(IFERROR(INDEX('Catálogo'!$E$2:$E$500,MATCH($B714,'Catálogo'!$A$2:$A$500,0)),0)),INDEX($K$1:$K$713,MATCH($B714&amp;"|"&amp;($O714-1),$P$1:$P$713,0))))</f>
        <v/>
      </c>
    </row>
    <row r="715" ht="18" customHeight="1">
      <c r="A715" s="18" t="n"/>
      <c r="B715" s="6" t="n"/>
      <c r="C715" s="19">
        <f>IF($B715="","",IFERROR(INDEX('Catálogo'!$B$2:$B$500,MATCH($B715,'Catálogo'!$A$2:$A$500,0)),"Clave no encontrada"))</f>
        <v/>
      </c>
      <c r="D715" s="6" t="n"/>
      <c r="E715" s="8" t="n"/>
      <c r="F715" s="7" t="n"/>
      <c r="G715" s="6" t="n"/>
      <c r="H715" s="10">
        <f>IF($N715&lt;&gt;1,"",IF(AND($I715&gt;0,ISNUMBER($F715)),$F715,$R715))</f>
        <v/>
      </c>
      <c r="I715" s="9">
        <f>IF($N715&lt;&gt;1,"",IF($D715="Salida",-ABS($E715),IF($D715="Entrada",ABS($E715),$E715)))</f>
        <v/>
      </c>
      <c r="J715" s="9">
        <f>IF($N715&lt;&gt;1,"",$Q715+$I715)</f>
        <v/>
      </c>
      <c r="K715" s="10">
        <f>IF($N715&lt;&gt;1,"",IF($I715&gt;0,IF($Q715&gt;0,($Q715*$R715+$I715*$H715)/($Q715+$I715),$H715),$R715))</f>
        <v/>
      </c>
      <c r="L715" s="10">
        <f>IF($N715&lt;&gt;1,"",ROUND($J715*$K715,2))</f>
        <v/>
      </c>
      <c r="N715" s="17">
        <f>IF(AND($B715&lt;&gt;"",ISNUMBER($E715),$D715&lt;&gt;""),1,0)</f>
        <v/>
      </c>
      <c r="O715" s="17">
        <f>IF($N715=1,COUNTIFS($B$2:$B715,$B715,$N$2:$N715,1),"")</f>
        <v/>
      </c>
      <c r="P715" s="17">
        <f>IF($N715=1,$B715&amp;"|"&amp;$O715,"")</f>
        <v/>
      </c>
      <c r="Q715" s="17">
        <f>IF($N715&lt;&gt;1,"",IF($O715=1,N(IFERROR(INDEX('Catálogo'!$F$2:$F$500,MATCH($B715,'Catálogo'!$A$2:$A$500,0)),0)),INDEX($J$1:$J$714,MATCH($B715&amp;"|"&amp;($O715-1),$P$1:$P$714,0))))</f>
        <v/>
      </c>
      <c r="R715" s="17">
        <f>IF($N715&lt;&gt;1,"",IF($O715=1,N(IFERROR(INDEX('Catálogo'!$E$2:$E$500,MATCH($B715,'Catálogo'!$A$2:$A$500,0)),0)),INDEX($K$1:$K$714,MATCH($B715&amp;"|"&amp;($O715-1),$P$1:$P$714,0))))</f>
        <v/>
      </c>
    </row>
    <row r="716" ht="18" customHeight="1">
      <c r="A716" s="18" t="n"/>
      <c r="B716" s="6" t="n"/>
      <c r="C716" s="19">
        <f>IF($B716="","",IFERROR(INDEX('Catálogo'!$B$2:$B$500,MATCH($B716,'Catálogo'!$A$2:$A$500,0)),"Clave no encontrada"))</f>
        <v/>
      </c>
      <c r="D716" s="6" t="n"/>
      <c r="E716" s="8" t="n"/>
      <c r="F716" s="7" t="n"/>
      <c r="G716" s="6" t="n"/>
      <c r="H716" s="10">
        <f>IF($N716&lt;&gt;1,"",IF(AND($I716&gt;0,ISNUMBER($F716)),$F716,$R716))</f>
        <v/>
      </c>
      <c r="I716" s="9">
        <f>IF($N716&lt;&gt;1,"",IF($D716="Salida",-ABS($E716),IF($D716="Entrada",ABS($E716),$E716)))</f>
        <v/>
      </c>
      <c r="J716" s="9">
        <f>IF($N716&lt;&gt;1,"",$Q716+$I716)</f>
        <v/>
      </c>
      <c r="K716" s="10">
        <f>IF($N716&lt;&gt;1,"",IF($I716&gt;0,IF($Q716&gt;0,($Q716*$R716+$I716*$H716)/($Q716+$I716),$H716),$R716))</f>
        <v/>
      </c>
      <c r="L716" s="10">
        <f>IF($N716&lt;&gt;1,"",ROUND($J716*$K716,2))</f>
        <v/>
      </c>
      <c r="N716" s="17">
        <f>IF(AND($B716&lt;&gt;"",ISNUMBER($E716),$D716&lt;&gt;""),1,0)</f>
        <v/>
      </c>
      <c r="O716" s="17">
        <f>IF($N716=1,COUNTIFS($B$2:$B716,$B716,$N$2:$N716,1),"")</f>
        <v/>
      </c>
      <c r="P716" s="17">
        <f>IF($N716=1,$B716&amp;"|"&amp;$O716,"")</f>
        <v/>
      </c>
      <c r="Q716" s="17">
        <f>IF($N716&lt;&gt;1,"",IF($O716=1,N(IFERROR(INDEX('Catálogo'!$F$2:$F$500,MATCH($B716,'Catálogo'!$A$2:$A$500,0)),0)),INDEX($J$1:$J$715,MATCH($B716&amp;"|"&amp;($O716-1),$P$1:$P$715,0))))</f>
        <v/>
      </c>
      <c r="R716" s="17">
        <f>IF($N716&lt;&gt;1,"",IF($O716=1,N(IFERROR(INDEX('Catálogo'!$E$2:$E$500,MATCH($B716,'Catálogo'!$A$2:$A$500,0)),0)),INDEX($K$1:$K$715,MATCH($B716&amp;"|"&amp;($O716-1),$P$1:$P$715,0))))</f>
        <v/>
      </c>
    </row>
    <row r="717" ht="18" customHeight="1">
      <c r="A717" s="18" t="n"/>
      <c r="B717" s="6" t="n"/>
      <c r="C717" s="19">
        <f>IF($B717="","",IFERROR(INDEX('Catálogo'!$B$2:$B$500,MATCH($B717,'Catálogo'!$A$2:$A$500,0)),"Clave no encontrada"))</f>
        <v/>
      </c>
      <c r="D717" s="6" t="n"/>
      <c r="E717" s="8" t="n"/>
      <c r="F717" s="7" t="n"/>
      <c r="G717" s="6" t="n"/>
      <c r="H717" s="10">
        <f>IF($N717&lt;&gt;1,"",IF(AND($I717&gt;0,ISNUMBER($F717)),$F717,$R717))</f>
        <v/>
      </c>
      <c r="I717" s="9">
        <f>IF($N717&lt;&gt;1,"",IF($D717="Salida",-ABS($E717),IF($D717="Entrada",ABS($E717),$E717)))</f>
        <v/>
      </c>
      <c r="J717" s="9">
        <f>IF($N717&lt;&gt;1,"",$Q717+$I717)</f>
        <v/>
      </c>
      <c r="K717" s="10">
        <f>IF($N717&lt;&gt;1,"",IF($I717&gt;0,IF($Q717&gt;0,($Q717*$R717+$I717*$H717)/($Q717+$I717),$H717),$R717))</f>
        <v/>
      </c>
      <c r="L717" s="10">
        <f>IF($N717&lt;&gt;1,"",ROUND($J717*$K717,2))</f>
        <v/>
      </c>
      <c r="N717" s="17">
        <f>IF(AND($B717&lt;&gt;"",ISNUMBER($E717),$D717&lt;&gt;""),1,0)</f>
        <v/>
      </c>
      <c r="O717" s="17">
        <f>IF($N717=1,COUNTIFS($B$2:$B717,$B717,$N$2:$N717,1),"")</f>
        <v/>
      </c>
      <c r="P717" s="17">
        <f>IF($N717=1,$B717&amp;"|"&amp;$O717,"")</f>
        <v/>
      </c>
      <c r="Q717" s="17">
        <f>IF($N717&lt;&gt;1,"",IF($O717=1,N(IFERROR(INDEX('Catálogo'!$F$2:$F$500,MATCH($B717,'Catálogo'!$A$2:$A$500,0)),0)),INDEX($J$1:$J$716,MATCH($B717&amp;"|"&amp;($O717-1),$P$1:$P$716,0))))</f>
        <v/>
      </c>
      <c r="R717" s="17">
        <f>IF($N717&lt;&gt;1,"",IF($O717=1,N(IFERROR(INDEX('Catálogo'!$E$2:$E$500,MATCH($B717,'Catálogo'!$A$2:$A$500,0)),0)),INDEX($K$1:$K$716,MATCH($B717&amp;"|"&amp;($O717-1),$P$1:$P$716,0))))</f>
        <v/>
      </c>
    </row>
    <row r="718" ht="18" customHeight="1">
      <c r="A718" s="18" t="n"/>
      <c r="B718" s="6" t="n"/>
      <c r="C718" s="19">
        <f>IF($B718="","",IFERROR(INDEX('Catálogo'!$B$2:$B$500,MATCH($B718,'Catálogo'!$A$2:$A$500,0)),"Clave no encontrada"))</f>
        <v/>
      </c>
      <c r="D718" s="6" t="n"/>
      <c r="E718" s="8" t="n"/>
      <c r="F718" s="7" t="n"/>
      <c r="G718" s="6" t="n"/>
      <c r="H718" s="10">
        <f>IF($N718&lt;&gt;1,"",IF(AND($I718&gt;0,ISNUMBER($F718)),$F718,$R718))</f>
        <v/>
      </c>
      <c r="I718" s="9">
        <f>IF($N718&lt;&gt;1,"",IF($D718="Salida",-ABS($E718),IF($D718="Entrada",ABS($E718),$E718)))</f>
        <v/>
      </c>
      <c r="J718" s="9">
        <f>IF($N718&lt;&gt;1,"",$Q718+$I718)</f>
        <v/>
      </c>
      <c r="K718" s="10">
        <f>IF($N718&lt;&gt;1,"",IF($I718&gt;0,IF($Q718&gt;0,($Q718*$R718+$I718*$H718)/($Q718+$I718),$H718),$R718))</f>
        <v/>
      </c>
      <c r="L718" s="10">
        <f>IF($N718&lt;&gt;1,"",ROUND($J718*$K718,2))</f>
        <v/>
      </c>
      <c r="N718" s="17">
        <f>IF(AND($B718&lt;&gt;"",ISNUMBER($E718),$D718&lt;&gt;""),1,0)</f>
        <v/>
      </c>
      <c r="O718" s="17">
        <f>IF($N718=1,COUNTIFS($B$2:$B718,$B718,$N$2:$N718,1),"")</f>
        <v/>
      </c>
      <c r="P718" s="17">
        <f>IF($N718=1,$B718&amp;"|"&amp;$O718,"")</f>
        <v/>
      </c>
      <c r="Q718" s="17">
        <f>IF($N718&lt;&gt;1,"",IF($O718=1,N(IFERROR(INDEX('Catálogo'!$F$2:$F$500,MATCH($B718,'Catálogo'!$A$2:$A$500,0)),0)),INDEX($J$1:$J$717,MATCH($B718&amp;"|"&amp;($O718-1),$P$1:$P$717,0))))</f>
        <v/>
      </c>
      <c r="R718" s="17">
        <f>IF($N718&lt;&gt;1,"",IF($O718=1,N(IFERROR(INDEX('Catálogo'!$E$2:$E$500,MATCH($B718,'Catálogo'!$A$2:$A$500,0)),0)),INDEX($K$1:$K$717,MATCH($B718&amp;"|"&amp;($O718-1),$P$1:$P$717,0))))</f>
        <v/>
      </c>
    </row>
    <row r="719" ht="18" customHeight="1">
      <c r="A719" s="18" t="n"/>
      <c r="B719" s="6" t="n"/>
      <c r="C719" s="19">
        <f>IF($B719="","",IFERROR(INDEX('Catálogo'!$B$2:$B$500,MATCH($B719,'Catálogo'!$A$2:$A$500,0)),"Clave no encontrada"))</f>
        <v/>
      </c>
      <c r="D719" s="6" t="n"/>
      <c r="E719" s="8" t="n"/>
      <c r="F719" s="7" t="n"/>
      <c r="G719" s="6" t="n"/>
      <c r="H719" s="10">
        <f>IF($N719&lt;&gt;1,"",IF(AND($I719&gt;0,ISNUMBER($F719)),$F719,$R719))</f>
        <v/>
      </c>
      <c r="I719" s="9">
        <f>IF($N719&lt;&gt;1,"",IF($D719="Salida",-ABS($E719),IF($D719="Entrada",ABS($E719),$E719)))</f>
        <v/>
      </c>
      <c r="J719" s="9">
        <f>IF($N719&lt;&gt;1,"",$Q719+$I719)</f>
        <v/>
      </c>
      <c r="K719" s="10">
        <f>IF($N719&lt;&gt;1,"",IF($I719&gt;0,IF($Q719&gt;0,($Q719*$R719+$I719*$H719)/($Q719+$I719),$H719),$R719))</f>
        <v/>
      </c>
      <c r="L719" s="10">
        <f>IF($N719&lt;&gt;1,"",ROUND($J719*$K719,2))</f>
        <v/>
      </c>
      <c r="N719" s="17">
        <f>IF(AND($B719&lt;&gt;"",ISNUMBER($E719),$D719&lt;&gt;""),1,0)</f>
        <v/>
      </c>
      <c r="O719" s="17">
        <f>IF($N719=1,COUNTIFS($B$2:$B719,$B719,$N$2:$N719,1),"")</f>
        <v/>
      </c>
      <c r="P719" s="17">
        <f>IF($N719=1,$B719&amp;"|"&amp;$O719,"")</f>
        <v/>
      </c>
      <c r="Q719" s="17">
        <f>IF($N719&lt;&gt;1,"",IF($O719=1,N(IFERROR(INDEX('Catálogo'!$F$2:$F$500,MATCH($B719,'Catálogo'!$A$2:$A$500,0)),0)),INDEX($J$1:$J$718,MATCH($B719&amp;"|"&amp;($O719-1),$P$1:$P$718,0))))</f>
        <v/>
      </c>
      <c r="R719" s="17">
        <f>IF($N719&lt;&gt;1,"",IF($O719=1,N(IFERROR(INDEX('Catálogo'!$E$2:$E$500,MATCH($B719,'Catálogo'!$A$2:$A$500,0)),0)),INDEX($K$1:$K$718,MATCH($B719&amp;"|"&amp;($O719-1),$P$1:$P$718,0))))</f>
        <v/>
      </c>
    </row>
    <row r="720" ht="18" customHeight="1">
      <c r="A720" s="18" t="n"/>
      <c r="B720" s="6" t="n"/>
      <c r="C720" s="19">
        <f>IF($B720="","",IFERROR(INDEX('Catálogo'!$B$2:$B$500,MATCH($B720,'Catálogo'!$A$2:$A$500,0)),"Clave no encontrada"))</f>
        <v/>
      </c>
      <c r="D720" s="6" t="n"/>
      <c r="E720" s="8" t="n"/>
      <c r="F720" s="7" t="n"/>
      <c r="G720" s="6" t="n"/>
      <c r="H720" s="10">
        <f>IF($N720&lt;&gt;1,"",IF(AND($I720&gt;0,ISNUMBER($F720)),$F720,$R720))</f>
        <v/>
      </c>
      <c r="I720" s="9">
        <f>IF($N720&lt;&gt;1,"",IF($D720="Salida",-ABS($E720),IF($D720="Entrada",ABS($E720),$E720)))</f>
        <v/>
      </c>
      <c r="J720" s="9">
        <f>IF($N720&lt;&gt;1,"",$Q720+$I720)</f>
        <v/>
      </c>
      <c r="K720" s="10">
        <f>IF($N720&lt;&gt;1,"",IF($I720&gt;0,IF($Q720&gt;0,($Q720*$R720+$I720*$H720)/($Q720+$I720),$H720),$R720))</f>
        <v/>
      </c>
      <c r="L720" s="10">
        <f>IF($N720&lt;&gt;1,"",ROUND($J720*$K720,2))</f>
        <v/>
      </c>
      <c r="N720" s="17">
        <f>IF(AND($B720&lt;&gt;"",ISNUMBER($E720),$D720&lt;&gt;""),1,0)</f>
        <v/>
      </c>
      <c r="O720" s="17">
        <f>IF($N720=1,COUNTIFS($B$2:$B720,$B720,$N$2:$N720,1),"")</f>
        <v/>
      </c>
      <c r="P720" s="17">
        <f>IF($N720=1,$B720&amp;"|"&amp;$O720,"")</f>
        <v/>
      </c>
      <c r="Q720" s="17">
        <f>IF($N720&lt;&gt;1,"",IF($O720=1,N(IFERROR(INDEX('Catálogo'!$F$2:$F$500,MATCH($B720,'Catálogo'!$A$2:$A$500,0)),0)),INDEX($J$1:$J$719,MATCH($B720&amp;"|"&amp;($O720-1),$P$1:$P$719,0))))</f>
        <v/>
      </c>
      <c r="R720" s="17">
        <f>IF($N720&lt;&gt;1,"",IF($O720=1,N(IFERROR(INDEX('Catálogo'!$E$2:$E$500,MATCH($B720,'Catálogo'!$A$2:$A$500,0)),0)),INDEX($K$1:$K$719,MATCH($B720&amp;"|"&amp;($O720-1),$P$1:$P$719,0))))</f>
        <v/>
      </c>
    </row>
    <row r="721" ht="18" customHeight="1">
      <c r="A721" s="18" t="n"/>
      <c r="B721" s="6" t="n"/>
      <c r="C721" s="19">
        <f>IF($B721="","",IFERROR(INDEX('Catálogo'!$B$2:$B$500,MATCH($B721,'Catálogo'!$A$2:$A$500,0)),"Clave no encontrada"))</f>
        <v/>
      </c>
      <c r="D721" s="6" t="n"/>
      <c r="E721" s="8" t="n"/>
      <c r="F721" s="7" t="n"/>
      <c r="G721" s="6" t="n"/>
      <c r="H721" s="10">
        <f>IF($N721&lt;&gt;1,"",IF(AND($I721&gt;0,ISNUMBER($F721)),$F721,$R721))</f>
        <v/>
      </c>
      <c r="I721" s="9">
        <f>IF($N721&lt;&gt;1,"",IF($D721="Salida",-ABS($E721),IF($D721="Entrada",ABS($E721),$E721)))</f>
        <v/>
      </c>
      <c r="J721" s="9">
        <f>IF($N721&lt;&gt;1,"",$Q721+$I721)</f>
        <v/>
      </c>
      <c r="K721" s="10">
        <f>IF($N721&lt;&gt;1,"",IF($I721&gt;0,IF($Q721&gt;0,($Q721*$R721+$I721*$H721)/($Q721+$I721),$H721),$R721))</f>
        <v/>
      </c>
      <c r="L721" s="10">
        <f>IF($N721&lt;&gt;1,"",ROUND($J721*$K721,2))</f>
        <v/>
      </c>
      <c r="N721" s="17">
        <f>IF(AND($B721&lt;&gt;"",ISNUMBER($E721),$D721&lt;&gt;""),1,0)</f>
        <v/>
      </c>
      <c r="O721" s="17">
        <f>IF($N721=1,COUNTIFS($B$2:$B721,$B721,$N$2:$N721,1),"")</f>
        <v/>
      </c>
      <c r="P721" s="17">
        <f>IF($N721=1,$B721&amp;"|"&amp;$O721,"")</f>
        <v/>
      </c>
      <c r="Q721" s="17">
        <f>IF($N721&lt;&gt;1,"",IF($O721=1,N(IFERROR(INDEX('Catálogo'!$F$2:$F$500,MATCH($B721,'Catálogo'!$A$2:$A$500,0)),0)),INDEX($J$1:$J$720,MATCH($B721&amp;"|"&amp;($O721-1),$P$1:$P$720,0))))</f>
        <v/>
      </c>
      <c r="R721" s="17">
        <f>IF($N721&lt;&gt;1,"",IF($O721=1,N(IFERROR(INDEX('Catálogo'!$E$2:$E$500,MATCH($B721,'Catálogo'!$A$2:$A$500,0)),0)),INDEX($K$1:$K$720,MATCH($B721&amp;"|"&amp;($O721-1),$P$1:$P$720,0))))</f>
        <v/>
      </c>
    </row>
    <row r="722" ht="18" customHeight="1">
      <c r="A722" s="18" t="n"/>
      <c r="B722" s="6" t="n"/>
      <c r="C722" s="19">
        <f>IF($B722="","",IFERROR(INDEX('Catálogo'!$B$2:$B$500,MATCH($B722,'Catálogo'!$A$2:$A$500,0)),"Clave no encontrada"))</f>
        <v/>
      </c>
      <c r="D722" s="6" t="n"/>
      <c r="E722" s="8" t="n"/>
      <c r="F722" s="7" t="n"/>
      <c r="G722" s="6" t="n"/>
      <c r="H722" s="10">
        <f>IF($N722&lt;&gt;1,"",IF(AND($I722&gt;0,ISNUMBER($F722)),$F722,$R722))</f>
        <v/>
      </c>
      <c r="I722" s="9">
        <f>IF($N722&lt;&gt;1,"",IF($D722="Salida",-ABS($E722),IF($D722="Entrada",ABS($E722),$E722)))</f>
        <v/>
      </c>
      <c r="J722" s="9">
        <f>IF($N722&lt;&gt;1,"",$Q722+$I722)</f>
        <v/>
      </c>
      <c r="K722" s="10">
        <f>IF($N722&lt;&gt;1,"",IF($I722&gt;0,IF($Q722&gt;0,($Q722*$R722+$I722*$H722)/($Q722+$I722),$H722),$R722))</f>
        <v/>
      </c>
      <c r="L722" s="10">
        <f>IF($N722&lt;&gt;1,"",ROUND($J722*$K722,2))</f>
        <v/>
      </c>
      <c r="N722" s="17">
        <f>IF(AND($B722&lt;&gt;"",ISNUMBER($E722),$D722&lt;&gt;""),1,0)</f>
        <v/>
      </c>
      <c r="O722" s="17">
        <f>IF($N722=1,COUNTIFS($B$2:$B722,$B722,$N$2:$N722,1),"")</f>
        <v/>
      </c>
      <c r="P722" s="17">
        <f>IF($N722=1,$B722&amp;"|"&amp;$O722,"")</f>
        <v/>
      </c>
      <c r="Q722" s="17">
        <f>IF($N722&lt;&gt;1,"",IF($O722=1,N(IFERROR(INDEX('Catálogo'!$F$2:$F$500,MATCH($B722,'Catálogo'!$A$2:$A$500,0)),0)),INDEX($J$1:$J$721,MATCH($B722&amp;"|"&amp;($O722-1),$P$1:$P$721,0))))</f>
        <v/>
      </c>
      <c r="R722" s="17">
        <f>IF($N722&lt;&gt;1,"",IF($O722=1,N(IFERROR(INDEX('Catálogo'!$E$2:$E$500,MATCH($B722,'Catálogo'!$A$2:$A$500,0)),0)),INDEX($K$1:$K$721,MATCH($B722&amp;"|"&amp;($O722-1),$P$1:$P$721,0))))</f>
        <v/>
      </c>
    </row>
    <row r="723" ht="18" customHeight="1">
      <c r="A723" s="18" t="n"/>
      <c r="B723" s="6" t="n"/>
      <c r="C723" s="19">
        <f>IF($B723="","",IFERROR(INDEX('Catálogo'!$B$2:$B$500,MATCH($B723,'Catálogo'!$A$2:$A$500,0)),"Clave no encontrada"))</f>
        <v/>
      </c>
      <c r="D723" s="6" t="n"/>
      <c r="E723" s="8" t="n"/>
      <c r="F723" s="7" t="n"/>
      <c r="G723" s="6" t="n"/>
      <c r="H723" s="10">
        <f>IF($N723&lt;&gt;1,"",IF(AND($I723&gt;0,ISNUMBER($F723)),$F723,$R723))</f>
        <v/>
      </c>
      <c r="I723" s="9">
        <f>IF($N723&lt;&gt;1,"",IF($D723="Salida",-ABS($E723),IF($D723="Entrada",ABS($E723),$E723)))</f>
        <v/>
      </c>
      <c r="J723" s="9">
        <f>IF($N723&lt;&gt;1,"",$Q723+$I723)</f>
        <v/>
      </c>
      <c r="K723" s="10">
        <f>IF($N723&lt;&gt;1,"",IF($I723&gt;0,IF($Q723&gt;0,($Q723*$R723+$I723*$H723)/($Q723+$I723),$H723),$R723))</f>
        <v/>
      </c>
      <c r="L723" s="10">
        <f>IF($N723&lt;&gt;1,"",ROUND($J723*$K723,2))</f>
        <v/>
      </c>
      <c r="N723" s="17">
        <f>IF(AND($B723&lt;&gt;"",ISNUMBER($E723),$D723&lt;&gt;""),1,0)</f>
        <v/>
      </c>
      <c r="O723" s="17">
        <f>IF($N723=1,COUNTIFS($B$2:$B723,$B723,$N$2:$N723,1),"")</f>
        <v/>
      </c>
      <c r="P723" s="17">
        <f>IF($N723=1,$B723&amp;"|"&amp;$O723,"")</f>
        <v/>
      </c>
      <c r="Q723" s="17">
        <f>IF($N723&lt;&gt;1,"",IF($O723=1,N(IFERROR(INDEX('Catálogo'!$F$2:$F$500,MATCH($B723,'Catálogo'!$A$2:$A$500,0)),0)),INDEX($J$1:$J$722,MATCH($B723&amp;"|"&amp;($O723-1),$P$1:$P$722,0))))</f>
        <v/>
      </c>
      <c r="R723" s="17">
        <f>IF($N723&lt;&gt;1,"",IF($O723=1,N(IFERROR(INDEX('Catálogo'!$E$2:$E$500,MATCH($B723,'Catálogo'!$A$2:$A$500,0)),0)),INDEX($K$1:$K$722,MATCH($B723&amp;"|"&amp;($O723-1),$P$1:$P$722,0))))</f>
        <v/>
      </c>
    </row>
    <row r="724" ht="18" customHeight="1">
      <c r="A724" s="18" t="n"/>
      <c r="B724" s="6" t="n"/>
      <c r="C724" s="19">
        <f>IF($B724="","",IFERROR(INDEX('Catálogo'!$B$2:$B$500,MATCH($B724,'Catálogo'!$A$2:$A$500,0)),"Clave no encontrada"))</f>
        <v/>
      </c>
      <c r="D724" s="6" t="n"/>
      <c r="E724" s="8" t="n"/>
      <c r="F724" s="7" t="n"/>
      <c r="G724" s="6" t="n"/>
      <c r="H724" s="10">
        <f>IF($N724&lt;&gt;1,"",IF(AND($I724&gt;0,ISNUMBER($F724)),$F724,$R724))</f>
        <v/>
      </c>
      <c r="I724" s="9">
        <f>IF($N724&lt;&gt;1,"",IF($D724="Salida",-ABS($E724),IF($D724="Entrada",ABS($E724),$E724)))</f>
        <v/>
      </c>
      <c r="J724" s="9">
        <f>IF($N724&lt;&gt;1,"",$Q724+$I724)</f>
        <v/>
      </c>
      <c r="K724" s="10">
        <f>IF($N724&lt;&gt;1,"",IF($I724&gt;0,IF($Q724&gt;0,($Q724*$R724+$I724*$H724)/($Q724+$I724),$H724),$R724))</f>
        <v/>
      </c>
      <c r="L724" s="10">
        <f>IF($N724&lt;&gt;1,"",ROUND($J724*$K724,2))</f>
        <v/>
      </c>
      <c r="N724" s="17">
        <f>IF(AND($B724&lt;&gt;"",ISNUMBER($E724),$D724&lt;&gt;""),1,0)</f>
        <v/>
      </c>
      <c r="O724" s="17">
        <f>IF($N724=1,COUNTIFS($B$2:$B724,$B724,$N$2:$N724,1),"")</f>
        <v/>
      </c>
      <c r="P724" s="17">
        <f>IF($N724=1,$B724&amp;"|"&amp;$O724,"")</f>
        <v/>
      </c>
      <c r="Q724" s="17">
        <f>IF($N724&lt;&gt;1,"",IF($O724=1,N(IFERROR(INDEX('Catálogo'!$F$2:$F$500,MATCH($B724,'Catálogo'!$A$2:$A$500,0)),0)),INDEX($J$1:$J$723,MATCH($B724&amp;"|"&amp;($O724-1),$P$1:$P$723,0))))</f>
        <v/>
      </c>
      <c r="R724" s="17">
        <f>IF($N724&lt;&gt;1,"",IF($O724=1,N(IFERROR(INDEX('Catálogo'!$E$2:$E$500,MATCH($B724,'Catálogo'!$A$2:$A$500,0)),0)),INDEX($K$1:$K$723,MATCH($B724&amp;"|"&amp;($O724-1),$P$1:$P$723,0))))</f>
        <v/>
      </c>
    </row>
    <row r="725" ht="18" customHeight="1">
      <c r="A725" s="18" t="n"/>
      <c r="B725" s="6" t="n"/>
      <c r="C725" s="19">
        <f>IF($B725="","",IFERROR(INDEX('Catálogo'!$B$2:$B$500,MATCH($B725,'Catálogo'!$A$2:$A$500,0)),"Clave no encontrada"))</f>
        <v/>
      </c>
      <c r="D725" s="6" t="n"/>
      <c r="E725" s="8" t="n"/>
      <c r="F725" s="7" t="n"/>
      <c r="G725" s="6" t="n"/>
      <c r="H725" s="10">
        <f>IF($N725&lt;&gt;1,"",IF(AND($I725&gt;0,ISNUMBER($F725)),$F725,$R725))</f>
        <v/>
      </c>
      <c r="I725" s="9">
        <f>IF($N725&lt;&gt;1,"",IF($D725="Salida",-ABS($E725),IF($D725="Entrada",ABS($E725),$E725)))</f>
        <v/>
      </c>
      <c r="J725" s="9">
        <f>IF($N725&lt;&gt;1,"",$Q725+$I725)</f>
        <v/>
      </c>
      <c r="K725" s="10">
        <f>IF($N725&lt;&gt;1,"",IF($I725&gt;0,IF($Q725&gt;0,($Q725*$R725+$I725*$H725)/($Q725+$I725),$H725),$R725))</f>
        <v/>
      </c>
      <c r="L725" s="10">
        <f>IF($N725&lt;&gt;1,"",ROUND($J725*$K725,2))</f>
        <v/>
      </c>
      <c r="N725" s="17">
        <f>IF(AND($B725&lt;&gt;"",ISNUMBER($E725),$D725&lt;&gt;""),1,0)</f>
        <v/>
      </c>
      <c r="O725" s="17">
        <f>IF($N725=1,COUNTIFS($B$2:$B725,$B725,$N$2:$N725,1),"")</f>
        <v/>
      </c>
      <c r="P725" s="17">
        <f>IF($N725=1,$B725&amp;"|"&amp;$O725,"")</f>
        <v/>
      </c>
      <c r="Q725" s="17">
        <f>IF($N725&lt;&gt;1,"",IF($O725=1,N(IFERROR(INDEX('Catálogo'!$F$2:$F$500,MATCH($B725,'Catálogo'!$A$2:$A$500,0)),0)),INDEX($J$1:$J$724,MATCH($B725&amp;"|"&amp;($O725-1),$P$1:$P$724,0))))</f>
        <v/>
      </c>
      <c r="R725" s="17">
        <f>IF($N725&lt;&gt;1,"",IF($O725=1,N(IFERROR(INDEX('Catálogo'!$E$2:$E$500,MATCH($B725,'Catálogo'!$A$2:$A$500,0)),0)),INDEX($K$1:$K$724,MATCH($B725&amp;"|"&amp;($O725-1),$P$1:$P$724,0))))</f>
        <v/>
      </c>
    </row>
    <row r="726" ht="18" customHeight="1">
      <c r="A726" s="18" t="n"/>
      <c r="B726" s="6" t="n"/>
      <c r="C726" s="19">
        <f>IF($B726="","",IFERROR(INDEX('Catálogo'!$B$2:$B$500,MATCH($B726,'Catálogo'!$A$2:$A$500,0)),"Clave no encontrada"))</f>
        <v/>
      </c>
      <c r="D726" s="6" t="n"/>
      <c r="E726" s="8" t="n"/>
      <c r="F726" s="7" t="n"/>
      <c r="G726" s="6" t="n"/>
      <c r="H726" s="10">
        <f>IF($N726&lt;&gt;1,"",IF(AND($I726&gt;0,ISNUMBER($F726)),$F726,$R726))</f>
        <v/>
      </c>
      <c r="I726" s="9">
        <f>IF($N726&lt;&gt;1,"",IF($D726="Salida",-ABS($E726),IF($D726="Entrada",ABS($E726),$E726)))</f>
        <v/>
      </c>
      <c r="J726" s="9">
        <f>IF($N726&lt;&gt;1,"",$Q726+$I726)</f>
        <v/>
      </c>
      <c r="K726" s="10">
        <f>IF($N726&lt;&gt;1,"",IF($I726&gt;0,IF($Q726&gt;0,($Q726*$R726+$I726*$H726)/($Q726+$I726),$H726),$R726))</f>
        <v/>
      </c>
      <c r="L726" s="10">
        <f>IF($N726&lt;&gt;1,"",ROUND($J726*$K726,2))</f>
        <v/>
      </c>
      <c r="N726" s="17">
        <f>IF(AND($B726&lt;&gt;"",ISNUMBER($E726),$D726&lt;&gt;""),1,0)</f>
        <v/>
      </c>
      <c r="O726" s="17">
        <f>IF($N726=1,COUNTIFS($B$2:$B726,$B726,$N$2:$N726,1),"")</f>
        <v/>
      </c>
      <c r="P726" s="17">
        <f>IF($N726=1,$B726&amp;"|"&amp;$O726,"")</f>
        <v/>
      </c>
      <c r="Q726" s="17">
        <f>IF($N726&lt;&gt;1,"",IF($O726=1,N(IFERROR(INDEX('Catálogo'!$F$2:$F$500,MATCH($B726,'Catálogo'!$A$2:$A$500,0)),0)),INDEX($J$1:$J$725,MATCH($B726&amp;"|"&amp;($O726-1),$P$1:$P$725,0))))</f>
        <v/>
      </c>
      <c r="R726" s="17">
        <f>IF($N726&lt;&gt;1,"",IF($O726=1,N(IFERROR(INDEX('Catálogo'!$E$2:$E$500,MATCH($B726,'Catálogo'!$A$2:$A$500,0)),0)),INDEX($K$1:$K$725,MATCH($B726&amp;"|"&amp;($O726-1),$P$1:$P$725,0))))</f>
        <v/>
      </c>
    </row>
    <row r="727" ht="18" customHeight="1">
      <c r="A727" s="18" t="n"/>
      <c r="B727" s="6" t="n"/>
      <c r="C727" s="19">
        <f>IF($B727="","",IFERROR(INDEX('Catálogo'!$B$2:$B$500,MATCH($B727,'Catálogo'!$A$2:$A$500,0)),"Clave no encontrada"))</f>
        <v/>
      </c>
      <c r="D727" s="6" t="n"/>
      <c r="E727" s="8" t="n"/>
      <c r="F727" s="7" t="n"/>
      <c r="G727" s="6" t="n"/>
      <c r="H727" s="10">
        <f>IF($N727&lt;&gt;1,"",IF(AND($I727&gt;0,ISNUMBER($F727)),$F727,$R727))</f>
        <v/>
      </c>
      <c r="I727" s="9">
        <f>IF($N727&lt;&gt;1,"",IF($D727="Salida",-ABS($E727),IF($D727="Entrada",ABS($E727),$E727)))</f>
        <v/>
      </c>
      <c r="J727" s="9">
        <f>IF($N727&lt;&gt;1,"",$Q727+$I727)</f>
        <v/>
      </c>
      <c r="K727" s="10">
        <f>IF($N727&lt;&gt;1,"",IF($I727&gt;0,IF($Q727&gt;0,($Q727*$R727+$I727*$H727)/($Q727+$I727),$H727),$R727))</f>
        <v/>
      </c>
      <c r="L727" s="10">
        <f>IF($N727&lt;&gt;1,"",ROUND($J727*$K727,2))</f>
        <v/>
      </c>
      <c r="N727" s="17">
        <f>IF(AND($B727&lt;&gt;"",ISNUMBER($E727),$D727&lt;&gt;""),1,0)</f>
        <v/>
      </c>
      <c r="O727" s="17">
        <f>IF($N727=1,COUNTIFS($B$2:$B727,$B727,$N$2:$N727,1),"")</f>
        <v/>
      </c>
      <c r="P727" s="17">
        <f>IF($N727=1,$B727&amp;"|"&amp;$O727,"")</f>
        <v/>
      </c>
      <c r="Q727" s="17">
        <f>IF($N727&lt;&gt;1,"",IF($O727=1,N(IFERROR(INDEX('Catálogo'!$F$2:$F$500,MATCH($B727,'Catálogo'!$A$2:$A$500,0)),0)),INDEX($J$1:$J$726,MATCH($B727&amp;"|"&amp;($O727-1),$P$1:$P$726,0))))</f>
        <v/>
      </c>
      <c r="R727" s="17">
        <f>IF($N727&lt;&gt;1,"",IF($O727=1,N(IFERROR(INDEX('Catálogo'!$E$2:$E$500,MATCH($B727,'Catálogo'!$A$2:$A$500,0)),0)),INDEX($K$1:$K$726,MATCH($B727&amp;"|"&amp;($O727-1),$P$1:$P$726,0))))</f>
        <v/>
      </c>
    </row>
    <row r="728" ht="18" customHeight="1">
      <c r="A728" s="18" t="n"/>
      <c r="B728" s="6" t="n"/>
      <c r="C728" s="19">
        <f>IF($B728="","",IFERROR(INDEX('Catálogo'!$B$2:$B$500,MATCH($B728,'Catálogo'!$A$2:$A$500,0)),"Clave no encontrada"))</f>
        <v/>
      </c>
      <c r="D728" s="6" t="n"/>
      <c r="E728" s="8" t="n"/>
      <c r="F728" s="7" t="n"/>
      <c r="G728" s="6" t="n"/>
      <c r="H728" s="10">
        <f>IF($N728&lt;&gt;1,"",IF(AND($I728&gt;0,ISNUMBER($F728)),$F728,$R728))</f>
        <v/>
      </c>
      <c r="I728" s="9">
        <f>IF($N728&lt;&gt;1,"",IF($D728="Salida",-ABS($E728),IF($D728="Entrada",ABS($E728),$E728)))</f>
        <v/>
      </c>
      <c r="J728" s="9">
        <f>IF($N728&lt;&gt;1,"",$Q728+$I728)</f>
        <v/>
      </c>
      <c r="K728" s="10">
        <f>IF($N728&lt;&gt;1,"",IF($I728&gt;0,IF($Q728&gt;0,($Q728*$R728+$I728*$H728)/($Q728+$I728),$H728),$R728))</f>
        <v/>
      </c>
      <c r="L728" s="10">
        <f>IF($N728&lt;&gt;1,"",ROUND($J728*$K728,2))</f>
        <v/>
      </c>
      <c r="N728" s="17">
        <f>IF(AND($B728&lt;&gt;"",ISNUMBER($E728),$D728&lt;&gt;""),1,0)</f>
        <v/>
      </c>
      <c r="O728" s="17">
        <f>IF($N728=1,COUNTIFS($B$2:$B728,$B728,$N$2:$N728,1),"")</f>
        <v/>
      </c>
      <c r="P728" s="17">
        <f>IF($N728=1,$B728&amp;"|"&amp;$O728,"")</f>
        <v/>
      </c>
      <c r="Q728" s="17">
        <f>IF($N728&lt;&gt;1,"",IF($O728=1,N(IFERROR(INDEX('Catálogo'!$F$2:$F$500,MATCH($B728,'Catálogo'!$A$2:$A$500,0)),0)),INDEX($J$1:$J$727,MATCH($B728&amp;"|"&amp;($O728-1),$P$1:$P$727,0))))</f>
        <v/>
      </c>
      <c r="R728" s="17">
        <f>IF($N728&lt;&gt;1,"",IF($O728=1,N(IFERROR(INDEX('Catálogo'!$E$2:$E$500,MATCH($B728,'Catálogo'!$A$2:$A$500,0)),0)),INDEX($K$1:$K$727,MATCH($B728&amp;"|"&amp;($O728-1),$P$1:$P$727,0))))</f>
        <v/>
      </c>
    </row>
    <row r="729" ht="18" customHeight="1">
      <c r="A729" s="18" t="n"/>
      <c r="B729" s="6" t="n"/>
      <c r="C729" s="19">
        <f>IF($B729="","",IFERROR(INDEX('Catálogo'!$B$2:$B$500,MATCH($B729,'Catálogo'!$A$2:$A$500,0)),"Clave no encontrada"))</f>
        <v/>
      </c>
      <c r="D729" s="6" t="n"/>
      <c r="E729" s="8" t="n"/>
      <c r="F729" s="7" t="n"/>
      <c r="G729" s="6" t="n"/>
      <c r="H729" s="10">
        <f>IF($N729&lt;&gt;1,"",IF(AND($I729&gt;0,ISNUMBER($F729)),$F729,$R729))</f>
        <v/>
      </c>
      <c r="I729" s="9">
        <f>IF($N729&lt;&gt;1,"",IF($D729="Salida",-ABS($E729),IF($D729="Entrada",ABS($E729),$E729)))</f>
        <v/>
      </c>
      <c r="J729" s="9">
        <f>IF($N729&lt;&gt;1,"",$Q729+$I729)</f>
        <v/>
      </c>
      <c r="K729" s="10">
        <f>IF($N729&lt;&gt;1,"",IF($I729&gt;0,IF($Q729&gt;0,($Q729*$R729+$I729*$H729)/($Q729+$I729),$H729),$R729))</f>
        <v/>
      </c>
      <c r="L729" s="10">
        <f>IF($N729&lt;&gt;1,"",ROUND($J729*$K729,2))</f>
        <v/>
      </c>
      <c r="N729" s="17">
        <f>IF(AND($B729&lt;&gt;"",ISNUMBER($E729),$D729&lt;&gt;""),1,0)</f>
        <v/>
      </c>
      <c r="O729" s="17">
        <f>IF($N729=1,COUNTIFS($B$2:$B729,$B729,$N$2:$N729,1),"")</f>
        <v/>
      </c>
      <c r="P729" s="17">
        <f>IF($N729=1,$B729&amp;"|"&amp;$O729,"")</f>
        <v/>
      </c>
      <c r="Q729" s="17">
        <f>IF($N729&lt;&gt;1,"",IF($O729=1,N(IFERROR(INDEX('Catálogo'!$F$2:$F$500,MATCH($B729,'Catálogo'!$A$2:$A$500,0)),0)),INDEX($J$1:$J$728,MATCH($B729&amp;"|"&amp;($O729-1),$P$1:$P$728,0))))</f>
        <v/>
      </c>
      <c r="R729" s="17">
        <f>IF($N729&lt;&gt;1,"",IF($O729=1,N(IFERROR(INDEX('Catálogo'!$E$2:$E$500,MATCH($B729,'Catálogo'!$A$2:$A$500,0)),0)),INDEX($K$1:$K$728,MATCH($B729&amp;"|"&amp;($O729-1),$P$1:$P$728,0))))</f>
        <v/>
      </c>
    </row>
    <row r="730" ht="18" customHeight="1">
      <c r="A730" s="18" t="n"/>
      <c r="B730" s="6" t="n"/>
      <c r="C730" s="19">
        <f>IF($B730="","",IFERROR(INDEX('Catálogo'!$B$2:$B$500,MATCH($B730,'Catálogo'!$A$2:$A$500,0)),"Clave no encontrada"))</f>
        <v/>
      </c>
      <c r="D730" s="6" t="n"/>
      <c r="E730" s="8" t="n"/>
      <c r="F730" s="7" t="n"/>
      <c r="G730" s="6" t="n"/>
      <c r="H730" s="10">
        <f>IF($N730&lt;&gt;1,"",IF(AND($I730&gt;0,ISNUMBER($F730)),$F730,$R730))</f>
        <v/>
      </c>
      <c r="I730" s="9">
        <f>IF($N730&lt;&gt;1,"",IF($D730="Salida",-ABS($E730),IF($D730="Entrada",ABS($E730),$E730)))</f>
        <v/>
      </c>
      <c r="J730" s="9">
        <f>IF($N730&lt;&gt;1,"",$Q730+$I730)</f>
        <v/>
      </c>
      <c r="K730" s="10">
        <f>IF($N730&lt;&gt;1,"",IF($I730&gt;0,IF($Q730&gt;0,($Q730*$R730+$I730*$H730)/($Q730+$I730),$H730),$R730))</f>
        <v/>
      </c>
      <c r="L730" s="10">
        <f>IF($N730&lt;&gt;1,"",ROUND($J730*$K730,2))</f>
        <v/>
      </c>
      <c r="N730" s="17">
        <f>IF(AND($B730&lt;&gt;"",ISNUMBER($E730),$D730&lt;&gt;""),1,0)</f>
        <v/>
      </c>
      <c r="O730" s="17">
        <f>IF($N730=1,COUNTIFS($B$2:$B730,$B730,$N$2:$N730,1),"")</f>
        <v/>
      </c>
      <c r="P730" s="17">
        <f>IF($N730=1,$B730&amp;"|"&amp;$O730,"")</f>
        <v/>
      </c>
      <c r="Q730" s="17">
        <f>IF($N730&lt;&gt;1,"",IF($O730=1,N(IFERROR(INDEX('Catálogo'!$F$2:$F$500,MATCH($B730,'Catálogo'!$A$2:$A$500,0)),0)),INDEX($J$1:$J$729,MATCH($B730&amp;"|"&amp;($O730-1),$P$1:$P$729,0))))</f>
        <v/>
      </c>
      <c r="R730" s="17">
        <f>IF($N730&lt;&gt;1,"",IF($O730=1,N(IFERROR(INDEX('Catálogo'!$E$2:$E$500,MATCH($B730,'Catálogo'!$A$2:$A$500,0)),0)),INDEX($K$1:$K$729,MATCH($B730&amp;"|"&amp;($O730-1),$P$1:$P$729,0))))</f>
        <v/>
      </c>
    </row>
    <row r="731" ht="18" customHeight="1">
      <c r="A731" s="18" t="n"/>
      <c r="B731" s="6" t="n"/>
      <c r="C731" s="19">
        <f>IF($B731="","",IFERROR(INDEX('Catálogo'!$B$2:$B$500,MATCH($B731,'Catálogo'!$A$2:$A$500,0)),"Clave no encontrada"))</f>
        <v/>
      </c>
      <c r="D731" s="6" t="n"/>
      <c r="E731" s="8" t="n"/>
      <c r="F731" s="7" t="n"/>
      <c r="G731" s="6" t="n"/>
      <c r="H731" s="10">
        <f>IF($N731&lt;&gt;1,"",IF(AND($I731&gt;0,ISNUMBER($F731)),$F731,$R731))</f>
        <v/>
      </c>
      <c r="I731" s="9">
        <f>IF($N731&lt;&gt;1,"",IF($D731="Salida",-ABS($E731),IF($D731="Entrada",ABS($E731),$E731)))</f>
        <v/>
      </c>
      <c r="J731" s="9">
        <f>IF($N731&lt;&gt;1,"",$Q731+$I731)</f>
        <v/>
      </c>
      <c r="K731" s="10">
        <f>IF($N731&lt;&gt;1,"",IF($I731&gt;0,IF($Q731&gt;0,($Q731*$R731+$I731*$H731)/($Q731+$I731),$H731),$R731))</f>
        <v/>
      </c>
      <c r="L731" s="10">
        <f>IF($N731&lt;&gt;1,"",ROUND($J731*$K731,2))</f>
        <v/>
      </c>
      <c r="N731" s="17">
        <f>IF(AND($B731&lt;&gt;"",ISNUMBER($E731),$D731&lt;&gt;""),1,0)</f>
        <v/>
      </c>
      <c r="O731" s="17">
        <f>IF($N731=1,COUNTIFS($B$2:$B731,$B731,$N$2:$N731,1),"")</f>
        <v/>
      </c>
      <c r="P731" s="17">
        <f>IF($N731=1,$B731&amp;"|"&amp;$O731,"")</f>
        <v/>
      </c>
      <c r="Q731" s="17">
        <f>IF($N731&lt;&gt;1,"",IF($O731=1,N(IFERROR(INDEX('Catálogo'!$F$2:$F$500,MATCH($B731,'Catálogo'!$A$2:$A$500,0)),0)),INDEX($J$1:$J$730,MATCH($B731&amp;"|"&amp;($O731-1),$P$1:$P$730,0))))</f>
        <v/>
      </c>
      <c r="R731" s="17">
        <f>IF($N731&lt;&gt;1,"",IF($O731=1,N(IFERROR(INDEX('Catálogo'!$E$2:$E$500,MATCH($B731,'Catálogo'!$A$2:$A$500,0)),0)),INDEX($K$1:$K$730,MATCH($B731&amp;"|"&amp;($O731-1),$P$1:$P$730,0))))</f>
        <v/>
      </c>
    </row>
    <row r="732" ht="18" customHeight="1">
      <c r="A732" s="18" t="n"/>
      <c r="B732" s="6" t="n"/>
      <c r="C732" s="19">
        <f>IF($B732="","",IFERROR(INDEX('Catálogo'!$B$2:$B$500,MATCH($B732,'Catálogo'!$A$2:$A$500,0)),"Clave no encontrada"))</f>
        <v/>
      </c>
      <c r="D732" s="6" t="n"/>
      <c r="E732" s="8" t="n"/>
      <c r="F732" s="7" t="n"/>
      <c r="G732" s="6" t="n"/>
      <c r="H732" s="10">
        <f>IF($N732&lt;&gt;1,"",IF(AND($I732&gt;0,ISNUMBER($F732)),$F732,$R732))</f>
        <v/>
      </c>
      <c r="I732" s="9">
        <f>IF($N732&lt;&gt;1,"",IF($D732="Salida",-ABS($E732),IF($D732="Entrada",ABS($E732),$E732)))</f>
        <v/>
      </c>
      <c r="J732" s="9">
        <f>IF($N732&lt;&gt;1,"",$Q732+$I732)</f>
        <v/>
      </c>
      <c r="K732" s="10">
        <f>IF($N732&lt;&gt;1,"",IF($I732&gt;0,IF($Q732&gt;0,($Q732*$R732+$I732*$H732)/($Q732+$I732),$H732),$R732))</f>
        <v/>
      </c>
      <c r="L732" s="10">
        <f>IF($N732&lt;&gt;1,"",ROUND($J732*$K732,2))</f>
        <v/>
      </c>
      <c r="N732" s="17">
        <f>IF(AND($B732&lt;&gt;"",ISNUMBER($E732),$D732&lt;&gt;""),1,0)</f>
        <v/>
      </c>
      <c r="O732" s="17">
        <f>IF($N732=1,COUNTIFS($B$2:$B732,$B732,$N$2:$N732,1),"")</f>
        <v/>
      </c>
      <c r="P732" s="17">
        <f>IF($N732=1,$B732&amp;"|"&amp;$O732,"")</f>
        <v/>
      </c>
      <c r="Q732" s="17">
        <f>IF($N732&lt;&gt;1,"",IF($O732=1,N(IFERROR(INDEX('Catálogo'!$F$2:$F$500,MATCH($B732,'Catálogo'!$A$2:$A$500,0)),0)),INDEX($J$1:$J$731,MATCH($B732&amp;"|"&amp;($O732-1),$P$1:$P$731,0))))</f>
        <v/>
      </c>
      <c r="R732" s="17">
        <f>IF($N732&lt;&gt;1,"",IF($O732=1,N(IFERROR(INDEX('Catálogo'!$E$2:$E$500,MATCH($B732,'Catálogo'!$A$2:$A$500,0)),0)),INDEX($K$1:$K$731,MATCH($B732&amp;"|"&amp;($O732-1),$P$1:$P$731,0))))</f>
        <v/>
      </c>
    </row>
    <row r="733" ht="18" customHeight="1">
      <c r="A733" s="18" t="n"/>
      <c r="B733" s="6" t="n"/>
      <c r="C733" s="19">
        <f>IF($B733="","",IFERROR(INDEX('Catálogo'!$B$2:$B$500,MATCH($B733,'Catálogo'!$A$2:$A$500,0)),"Clave no encontrada"))</f>
        <v/>
      </c>
      <c r="D733" s="6" t="n"/>
      <c r="E733" s="8" t="n"/>
      <c r="F733" s="7" t="n"/>
      <c r="G733" s="6" t="n"/>
      <c r="H733" s="10">
        <f>IF($N733&lt;&gt;1,"",IF(AND($I733&gt;0,ISNUMBER($F733)),$F733,$R733))</f>
        <v/>
      </c>
      <c r="I733" s="9">
        <f>IF($N733&lt;&gt;1,"",IF($D733="Salida",-ABS($E733),IF($D733="Entrada",ABS($E733),$E733)))</f>
        <v/>
      </c>
      <c r="J733" s="9">
        <f>IF($N733&lt;&gt;1,"",$Q733+$I733)</f>
        <v/>
      </c>
      <c r="K733" s="10">
        <f>IF($N733&lt;&gt;1,"",IF($I733&gt;0,IF($Q733&gt;0,($Q733*$R733+$I733*$H733)/($Q733+$I733),$H733),$R733))</f>
        <v/>
      </c>
      <c r="L733" s="10">
        <f>IF($N733&lt;&gt;1,"",ROUND($J733*$K733,2))</f>
        <v/>
      </c>
      <c r="N733" s="17">
        <f>IF(AND($B733&lt;&gt;"",ISNUMBER($E733),$D733&lt;&gt;""),1,0)</f>
        <v/>
      </c>
      <c r="O733" s="17">
        <f>IF($N733=1,COUNTIFS($B$2:$B733,$B733,$N$2:$N733,1),"")</f>
        <v/>
      </c>
      <c r="P733" s="17">
        <f>IF($N733=1,$B733&amp;"|"&amp;$O733,"")</f>
        <v/>
      </c>
      <c r="Q733" s="17">
        <f>IF($N733&lt;&gt;1,"",IF($O733=1,N(IFERROR(INDEX('Catálogo'!$F$2:$F$500,MATCH($B733,'Catálogo'!$A$2:$A$500,0)),0)),INDEX($J$1:$J$732,MATCH($B733&amp;"|"&amp;($O733-1),$P$1:$P$732,0))))</f>
        <v/>
      </c>
      <c r="R733" s="17">
        <f>IF($N733&lt;&gt;1,"",IF($O733=1,N(IFERROR(INDEX('Catálogo'!$E$2:$E$500,MATCH($B733,'Catálogo'!$A$2:$A$500,0)),0)),INDEX($K$1:$K$732,MATCH($B733&amp;"|"&amp;($O733-1),$P$1:$P$732,0))))</f>
        <v/>
      </c>
    </row>
    <row r="734" ht="18" customHeight="1">
      <c r="A734" s="18" t="n"/>
      <c r="B734" s="6" t="n"/>
      <c r="C734" s="19">
        <f>IF($B734="","",IFERROR(INDEX('Catálogo'!$B$2:$B$500,MATCH($B734,'Catálogo'!$A$2:$A$500,0)),"Clave no encontrada"))</f>
        <v/>
      </c>
      <c r="D734" s="6" t="n"/>
      <c r="E734" s="8" t="n"/>
      <c r="F734" s="7" t="n"/>
      <c r="G734" s="6" t="n"/>
      <c r="H734" s="10">
        <f>IF($N734&lt;&gt;1,"",IF(AND($I734&gt;0,ISNUMBER($F734)),$F734,$R734))</f>
        <v/>
      </c>
      <c r="I734" s="9">
        <f>IF($N734&lt;&gt;1,"",IF($D734="Salida",-ABS($E734),IF($D734="Entrada",ABS($E734),$E734)))</f>
        <v/>
      </c>
      <c r="J734" s="9">
        <f>IF($N734&lt;&gt;1,"",$Q734+$I734)</f>
        <v/>
      </c>
      <c r="K734" s="10">
        <f>IF($N734&lt;&gt;1,"",IF($I734&gt;0,IF($Q734&gt;0,($Q734*$R734+$I734*$H734)/($Q734+$I734),$H734),$R734))</f>
        <v/>
      </c>
      <c r="L734" s="10">
        <f>IF($N734&lt;&gt;1,"",ROUND($J734*$K734,2))</f>
        <v/>
      </c>
      <c r="N734" s="17">
        <f>IF(AND($B734&lt;&gt;"",ISNUMBER($E734),$D734&lt;&gt;""),1,0)</f>
        <v/>
      </c>
      <c r="O734" s="17">
        <f>IF($N734=1,COUNTIFS($B$2:$B734,$B734,$N$2:$N734,1),"")</f>
        <v/>
      </c>
      <c r="P734" s="17">
        <f>IF($N734=1,$B734&amp;"|"&amp;$O734,"")</f>
        <v/>
      </c>
      <c r="Q734" s="17">
        <f>IF($N734&lt;&gt;1,"",IF($O734=1,N(IFERROR(INDEX('Catálogo'!$F$2:$F$500,MATCH($B734,'Catálogo'!$A$2:$A$500,0)),0)),INDEX($J$1:$J$733,MATCH($B734&amp;"|"&amp;($O734-1),$P$1:$P$733,0))))</f>
        <v/>
      </c>
      <c r="R734" s="17">
        <f>IF($N734&lt;&gt;1,"",IF($O734=1,N(IFERROR(INDEX('Catálogo'!$E$2:$E$500,MATCH($B734,'Catálogo'!$A$2:$A$500,0)),0)),INDEX($K$1:$K$733,MATCH($B734&amp;"|"&amp;($O734-1),$P$1:$P$733,0))))</f>
        <v/>
      </c>
    </row>
    <row r="735" ht="18" customHeight="1">
      <c r="A735" s="18" t="n"/>
      <c r="B735" s="6" t="n"/>
      <c r="C735" s="19">
        <f>IF($B735="","",IFERROR(INDEX('Catálogo'!$B$2:$B$500,MATCH($B735,'Catálogo'!$A$2:$A$500,0)),"Clave no encontrada"))</f>
        <v/>
      </c>
      <c r="D735" s="6" t="n"/>
      <c r="E735" s="8" t="n"/>
      <c r="F735" s="7" t="n"/>
      <c r="G735" s="6" t="n"/>
      <c r="H735" s="10">
        <f>IF($N735&lt;&gt;1,"",IF(AND($I735&gt;0,ISNUMBER($F735)),$F735,$R735))</f>
        <v/>
      </c>
      <c r="I735" s="9">
        <f>IF($N735&lt;&gt;1,"",IF($D735="Salida",-ABS($E735),IF($D735="Entrada",ABS($E735),$E735)))</f>
        <v/>
      </c>
      <c r="J735" s="9">
        <f>IF($N735&lt;&gt;1,"",$Q735+$I735)</f>
        <v/>
      </c>
      <c r="K735" s="10">
        <f>IF($N735&lt;&gt;1,"",IF($I735&gt;0,IF($Q735&gt;0,($Q735*$R735+$I735*$H735)/($Q735+$I735),$H735),$R735))</f>
        <v/>
      </c>
      <c r="L735" s="10">
        <f>IF($N735&lt;&gt;1,"",ROUND($J735*$K735,2))</f>
        <v/>
      </c>
      <c r="N735" s="17">
        <f>IF(AND($B735&lt;&gt;"",ISNUMBER($E735),$D735&lt;&gt;""),1,0)</f>
        <v/>
      </c>
      <c r="O735" s="17">
        <f>IF($N735=1,COUNTIFS($B$2:$B735,$B735,$N$2:$N735,1),"")</f>
        <v/>
      </c>
      <c r="P735" s="17">
        <f>IF($N735=1,$B735&amp;"|"&amp;$O735,"")</f>
        <v/>
      </c>
      <c r="Q735" s="17">
        <f>IF($N735&lt;&gt;1,"",IF($O735=1,N(IFERROR(INDEX('Catálogo'!$F$2:$F$500,MATCH($B735,'Catálogo'!$A$2:$A$500,0)),0)),INDEX($J$1:$J$734,MATCH($B735&amp;"|"&amp;($O735-1),$P$1:$P$734,0))))</f>
        <v/>
      </c>
      <c r="R735" s="17">
        <f>IF($N735&lt;&gt;1,"",IF($O735=1,N(IFERROR(INDEX('Catálogo'!$E$2:$E$500,MATCH($B735,'Catálogo'!$A$2:$A$500,0)),0)),INDEX($K$1:$K$734,MATCH($B735&amp;"|"&amp;($O735-1),$P$1:$P$734,0))))</f>
        <v/>
      </c>
    </row>
    <row r="736" ht="18" customHeight="1">
      <c r="A736" s="18" t="n"/>
      <c r="B736" s="6" t="n"/>
      <c r="C736" s="19">
        <f>IF($B736="","",IFERROR(INDEX('Catálogo'!$B$2:$B$500,MATCH($B736,'Catálogo'!$A$2:$A$500,0)),"Clave no encontrada"))</f>
        <v/>
      </c>
      <c r="D736" s="6" t="n"/>
      <c r="E736" s="8" t="n"/>
      <c r="F736" s="7" t="n"/>
      <c r="G736" s="6" t="n"/>
      <c r="H736" s="10">
        <f>IF($N736&lt;&gt;1,"",IF(AND($I736&gt;0,ISNUMBER($F736)),$F736,$R736))</f>
        <v/>
      </c>
      <c r="I736" s="9">
        <f>IF($N736&lt;&gt;1,"",IF($D736="Salida",-ABS($E736),IF($D736="Entrada",ABS($E736),$E736)))</f>
        <v/>
      </c>
      <c r="J736" s="9">
        <f>IF($N736&lt;&gt;1,"",$Q736+$I736)</f>
        <v/>
      </c>
      <c r="K736" s="10">
        <f>IF($N736&lt;&gt;1,"",IF($I736&gt;0,IF($Q736&gt;0,($Q736*$R736+$I736*$H736)/($Q736+$I736),$H736),$R736))</f>
        <v/>
      </c>
      <c r="L736" s="10">
        <f>IF($N736&lt;&gt;1,"",ROUND($J736*$K736,2))</f>
        <v/>
      </c>
      <c r="N736" s="17">
        <f>IF(AND($B736&lt;&gt;"",ISNUMBER($E736),$D736&lt;&gt;""),1,0)</f>
        <v/>
      </c>
      <c r="O736" s="17">
        <f>IF($N736=1,COUNTIFS($B$2:$B736,$B736,$N$2:$N736,1),"")</f>
        <v/>
      </c>
      <c r="P736" s="17">
        <f>IF($N736=1,$B736&amp;"|"&amp;$O736,"")</f>
        <v/>
      </c>
      <c r="Q736" s="17">
        <f>IF($N736&lt;&gt;1,"",IF($O736=1,N(IFERROR(INDEX('Catálogo'!$F$2:$F$500,MATCH($B736,'Catálogo'!$A$2:$A$500,0)),0)),INDEX($J$1:$J$735,MATCH($B736&amp;"|"&amp;($O736-1),$P$1:$P$735,0))))</f>
        <v/>
      </c>
      <c r="R736" s="17">
        <f>IF($N736&lt;&gt;1,"",IF($O736=1,N(IFERROR(INDEX('Catálogo'!$E$2:$E$500,MATCH($B736,'Catálogo'!$A$2:$A$500,0)),0)),INDEX($K$1:$K$735,MATCH($B736&amp;"|"&amp;($O736-1),$P$1:$P$735,0))))</f>
        <v/>
      </c>
    </row>
    <row r="737" ht="18" customHeight="1">
      <c r="A737" s="18" t="n"/>
      <c r="B737" s="6" t="n"/>
      <c r="C737" s="19">
        <f>IF($B737="","",IFERROR(INDEX('Catálogo'!$B$2:$B$500,MATCH($B737,'Catálogo'!$A$2:$A$500,0)),"Clave no encontrada"))</f>
        <v/>
      </c>
      <c r="D737" s="6" t="n"/>
      <c r="E737" s="8" t="n"/>
      <c r="F737" s="7" t="n"/>
      <c r="G737" s="6" t="n"/>
      <c r="H737" s="10">
        <f>IF($N737&lt;&gt;1,"",IF(AND($I737&gt;0,ISNUMBER($F737)),$F737,$R737))</f>
        <v/>
      </c>
      <c r="I737" s="9">
        <f>IF($N737&lt;&gt;1,"",IF($D737="Salida",-ABS($E737),IF($D737="Entrada",ABS($E737),$E737)))</f>
        <v/>
      </c>
      <c r="J737" s="9">
        <f>IF($N737&lt;&gt;1,"",$Q737+$I737)</f>
        <v/>
      </c>
      <c r="K737" s="10">
        <f>IF($N737&lt;&gt;1,"",IF($I737&gt;0,IF($Q737&gt;0,($Q737*$R737+$I737*$H737)/($Q737+$I737),$H737),$R737))</f>
        <v/>
      </c>
      <c r="L737" s="10">
        <f>IF($N737&lt;&gt;1,"",ROUND($J737*$K737,2))</f>
        <v/>
      </c>
      <c r="N737" s="17">
        <f>IF(AND($B737&lt;&gt;"",ISNUMBER($E737),$D737&lt;&gt;""),1,0)</f>
        <v/>
      </c>
      <c r="O737" s="17">
        <f>IF($N737=1,COUNTIFS($B$2:$B737,$B737,$N$2:$N737,1),"")</f>
        <v/>
      </c>
      <c r="P737" s="17">
        <f>IF($N737=1,$B737&amp;"|"&amp;$O737,"")</f>
        <v/>
      </c>
      <c r="Q737" s="17">
        <f>IF($N737&lt;&gt;1,"",IF($O737=1,N(IFERROR(INDEX('Catálogo'!$F$2:$F$500,MATCH($B737,'Catálogo'!$A$2:$A$500,0)),0)),INDEX($J$1:$J$736,MATCH($B737&amp;"|"&amp;($O737-1),$P$1:$P$736,0))))</f>
        <v/>
      </c>
      <c r="R737" s="17">
        <f>IF($N737&lt;&gt;1,"",IF($O737=1,N(IFERROR(INDEX('Catálogo'!$E$2:$E$500,MATCH($B737,'Catálogo'!$A$2:$A$500,0)),0)),INDEX($K$1:$K$736,MATCH($B737&amp;"|"&amp;($O737-1),$P$1:$P$736,0))))</f>
        <v/>
      </c>
    </row>
    <row r="738" ht="18" customHeight="1">
      <c r="A738" s="18" t="n"/>
      <c r="B738" s="6" t="n"/>
      <c r="C738" s="19">
        <f>IF($B738="","",IFERROR(INDEX('Catálogo'!$B$2:$B$500,MATCH($B738,'Catálogo'!$A$2:$A$500,0)),"Clave no encontrada"))</f>
        <v/>
      </c>
      <c r="D738" s="6" t="n"/>
      <c r="E738" s="8" t="n"/>
      <c r="F738" s="7" t="n"/>
      <c r="G738" s="6" t="n"/>
      <c r="H738" s="10">
        <f>IF($N738&lt;&gt;1,"",IF(AND($I738&gt;0,ISNUMBER($F738)),$F738,$R738))</f>
        <v/>
      </c>
      <c r="I738" s="9">
        <f>IF($N738&lt;&gt;1,"",IF($D738="Salida",-ABS($E738),IF($D738="Entrada",ABS($E738),$E738)))</f>
        <v/>
      </c>
      <c r="J738" s="9">
        <f>IF($N738&lt;&gt;1,"",$Q738+$I738)</f>
        <v/>
      </c>
      <c r="K738" s="10">
        <f>IF($N738&lt;&gt;1,"",IF($I738&gt;0,IF($Q738&gt;0,($Q738*$R738+$I738*$H738)/($Q738+$I738),$H738),$R738))</f>
        <v/>
      </c>
      <c r="L738" s="10">
        <f>IF($N738&lt;&gt;1,"",ROUND($J738*$K738,2))</f>
        <v/>
      </c>
      <c r="N738" s="17">
        <f>IF(AND($B738&lt;&gt;"",ISNUMBER($E738),$D738&lt;&gt;""),1,0)</f>
        <v/>
      </c>
      <c r="O738" s="17">
        <f>IF($N738=1,COUNTIFS($B$2:$B738,$B738,$N$2:$N738,1),"")</f>
        <v/>
      </c>
      <c r="P738" s="17">
        <f>IF($N738=1,$B738&amp;"|"&amp;$O738,"")</f>
        <v/>
      </c>
      <c r="Q738" s="17">
        <f>IF($N738&lt;&gt;1,"",IF($O738=1,N(IFERROR(INDEX('Catálogo'!$F$2:$F$500,MATCH($B738,'Catálogo'!$A$2:$A$500,0)),0)),INDEX($J$1:$J$737,MATCH($B738&amp;"|"&amp;($O738-1),$P$1:$P$737,0))))</f>
        <v/>
      </c>
      <c r="R738" s="17">
        <f>IF($N738&lt;&gt;1,"",IF($O738=1,N(IFERROR(INDEX('Catálogo'!$E$2:$E$500,MATCH($B738,'Catálogo'!$A$2:$A$500,0)),0)),INDEX($K$1:$K$737,MATCH($B738&amp;"|"&amp;($O738-1),$P$1:$P$737,0))))</f>
        <v/>
      </c>
    </row>
    <row r="739" ht="18" customHeight="1">
      <c r="A739" s="18" t="n"/>
      <c r="B739" s="6" t="n"/>
      <c r="C739" s="19">
        <f>IF($B739="","",IFERROR(INDEX('Catálogo'!$B$2:$B$500,MATCH($B739,'Catálogo'!$A$2:$A$500,0)),"Clave no encontrada"))</f>
        <v/>
      </c>
      <c r="D739" s="6" t="n"/>
      <c r="E739" s="8" t="n"/>
      <c r="F739" s="7" t="n"/>
      <c r="G739" s="6" t="n"/>
      <c r="H739" s="10">
        <f>IF($N739&lt;&gt;1,"",IF(AND($I739&gt;0,ISNUMBER($F739)),$F739,$R739))</f>
        <v/>
      </c>
      <c r="I739" s="9">
        <f>IF($N739&lt;&gt;1,"",IF($D739="Salida",-ABS($E739),IF($D739="Entrada",ABS($E739),$E739)))</f>
        <v/>
      </c>
      <c r="J739" s="9">
        <f>IF($N739&lt;&gt;1,"",$Q739+$I739)</f>
        <v/>
      </c>
      <c r="K739" s="10">
        <f>IF($N739&lt;&gt;1,"",IF($I739&gt;0,IF($Q739&gt;0,($Q739*$R739+$I739*$H739)/($Q739+$I739),$H739),$R739))</f>
        <v/>
      </c>
      <c r="L739" s="10">
        <f>IF($N739&lt;&gt;1,"",ROUND($J739*$K739,2))</f>
        <v/>
      </c>
      <c r="N739" s="17">
        <f>IF(AND($B739&lt;&gt;"",ISNUMBER($E739),$D739&lt;&gt;""),1,0)</f>
        <v/>
      </c>
      <c r="O739" s="17">
        <f>IF($N739=1,COUNTIFS($B$2:$B739,$B739,$N$2:$N739,1),"")</f>
        <v/>
      </c>
      <c r="P739" s="17">
        <f>IF($N739=1,$B739&amp;"|"&amp;$O739,"")</f>
        <v/>
      </c>
      <c r="Q739" s="17">
        <f>IF($N739&lt;&gt;1,"",IF($O739=1,N(IFERROR(INDEX('Catálogo'!$F$2:$F$500,MATCH($B739,'Catálogo'!$A$2:$A$500,0)),0)),INDEX($J$1:$J$738,MATCH($B739&amp;"|"&amp;($O739-1),$P$1:$P$738,0))))</f>
        <v/>
      </c>
      <c r="R739" s="17">
        <f>IF($N739&lt;&gt;1,"",IF($O739=1,N(IFERROR(INDEX('Catálogo'!$E$2:$E$500,MATCH($B739,'Catálogo'!$A$2:$A$500,0)),0)),INDEX($K$1:$K$738,MATCH($B739&amp;"|"&amp;($O739-1),$P$1:$P$738,0))))</f>
        <v/>
      </c>
    </row>
    <row r="740" ht="18" customHeight="1">
      <c r="A740" s="18" t="n"/>
      <c r="B740" s="6" t="n"/>
      <c r="C740" s="19">
        <f>IF($B740="","",IFERROR(INDEX('Catálogo'!$B$2:$B$500,MATCH($B740,'Catálogo'!$A$2:$A$500,0)),"Clave no encontrada"))</f>
        <v/>
      </c>
      <c r="D740" s="6" t="n"/>
      <c r="E740" s="8" t="n"/>
      <c r="F740" s="7" t="n"/>
      <c r="G740" s="6" t="n"/>
      <c r="H740" s="10">
        <f>IF($N740&lt;&gt;1,"",IF(AND($I740&gt;0,ISNUMBER($F740)),$F740,$R740))</f>
        <v/>
      </c>
      <c r="I740" s="9">
        <f>IF($N740&lt;&gt;1,"",IF($D740="Salida",-ABS($E740),IF($D740="Entrada",ABS($E740),$E740)))</f>
        <v/>
      </c>
      <c r="J740" s="9">
        <f>IF($N740&lt;&gt;1,"",$Q740+$I740)</f>
        <v/>
      </c>
      <c r="K740" s="10">
        <f>IF($N740&lt;&gt;1,"",IF($I740&gt;0,IF($Q740&gt;0,($Q740*$R740+$I740*$H740)/($Q740+$I740),$H740),$R740))</f>
        <v/>
      </c>
      <c r="L740" s="10">
        <f>IF($N740&lt;&gt;1,"",ROUND($J740*$K740,2))</f>
        <v/>
      </c>
      <c r="N740" s="17">
        <f>IF(AND($B740&lt;&gt;"",ISNUMBER($E740),$D740&lt;&gt;""),1,0)</f>
        <v/>
      </c>
      <c r="O740" s="17">
        <f>IF($N740=1,COUNTIFS($B$2:$B740,$B740,$N$2:$N740,1),"")</f>
        <v/>
      </c>
      <c r="P740" s="17">
        <f>IF($N740=1,$B740&amp;"|"&amp;$O740,"")</f>
        <v/>
      </c>
      <c r="Q740" s="17">
        <f>IF($N740&lt;&gt;1,"",IF($O740=1,N(IFERROR(INDEX('Catálogo'!$F$2:$F$500,MATCH($B740,'Catálogo'!$A$2:$A$500,0)),0)),INDEX($J$1:$J$739,MATCH($B740&amp;"|"&amp;($O740-1),$P$1:$P$739,0))))</f>
        <v/>
      </c>
      <c r="R740" s="17">
        <f>IF($N740&lt;&gt;1,"",IF($O740=1,N(IFERROR(INDEX('Catálogo'!$E$2:$E$500,MATCH($B740,'Catálogo'!$A$2:$A$500,0)),0)),INDEX($K$1:$K$739,MATCH($B740&amp;"|"&amp;($O740-1),$P$1:$P$739,0))))</f>
        <v/>
      </c>
    </row>
    <row r="741" ht="18" customHeight="1">
      <c r="A741" s="18" t="n"/>
      <c r="B741" s="6" t="n"/>
      <c r="C741" s="19">
        <f>IF($B741="","",IFERROR(INDEX('Catálogo'!$B$2:$B$500,MATCH($B741,'Catálogo'!$A$2:$A$500,0)),"Clave no encontrada"))</f>
        <v/>
      </c>
      <c r="D741" s="6" t="n"/>
      <c r="E741" s="8" t="n"/>
      <c r="F741" s="7" t="n"/>
      <c r="G741" s="6" t="n"/>
      <c r="H741" s="10">
        <f>IF($N741&lt;&gt;1,"",IF(AND($I741&gt;0,ISNUMBER($F741)),$F741,$R741))</f>
        <v/>
      </c>
      <c r="I741" s="9">
        <f>IF($N741&lt;&gt;1,"",IF($D741="Salida",-ABS($E741),IF($D741="Entrada",ABS($E741),$E741)))</f>
        <v/>
      </c>
      <c r="J741" s="9">
        <f>IF($N741&lt;&gt;1,"",$Q741+$I741)</f>
        <v/>
      </c>
      <c r="K741" s="10">
        <f>IF($N741&lt;&gt;1,"",IF($I741&gt;0,IF($Q741&gt;0,($Q741*$R741+$I741*$H741)/($Q741+$I741),$H741),$R741))</f>
        <v/>
      </c>
      <c r="L741" s="10">
        <f>IF($N741&lt;&gt;1,"",ROUND($J741*$K741,2))</f>
        <v/>
      </c>
      <c r="N741" s="17">
        <f>IF(AND($B741&lt;&gt;"",ISNUMBER($E741),$D741&lt;&gt;""),1,0)</f>
        <v/>
      </c>
      <c r="O741" s="17">
        <f>IF($N741=1,COUNTIFS($B$2:$B741,$B741,$N$2:$N741,1),"")</f>
        <v/>
      </c>
      <c r="P741" s="17">
        <f>IF($N741=1,$B741&amp;"|"&amp;$O741,"")</f>
        <v/>
      </c>
      <c r="Q741" s="17">
        <f>IF($N741&lt;&gt;1,"",IF($O741=1,N(IFERROR(INDEX('Catálogo'!$F$2:$F$500,MATCH($B741,'Catálogo'!$A$2:$A$500,0)),0)),INDEX($J$1:$J$740,MATCH($B741&amp;"|"&amp;($O741-1),$P$1:$P$740,0))))</f>
        <v/>
      </c>
      <c r="R741" s="17">
        <f>IF($N741&lt;&gt;1,"",IF($O741=1,N(IFERROR(INDEX('Catálogo'!$E$2:$E$500,MATCH($B741,'Catálogo'!$A$2:$A$500,0)),0)),INDEX($K$1:$K$740,MATCH($B741&amp;"|"&amp;($O741-1),$P$1:$P$740,0))))</f>
        <v/>
      </c>
    </row>
    <row r="742" ht="18" customHeight="1">
      <c r="A742" s="18" t="n"/>
      <c r="B742" s="6" t="n"/>
      <c r="C742" s="19">
        <f>IF($B742="","",IFERROR(INDEX('Catálogo'!$B$2:$B$500,MATCH($B742,'Catálogo'!$A$2:$A$500,0)),"Clave no encontrada"))</f>
        <v/>
      </c>
      <c r="D742" s="6" t="n"/>
      <c r="E742" s="8" t="n"/>
      <c r="F742" s="7" t="n"/>
      <c r="G742" s="6" t="n"/>
      <c r="H742" s="10">
        <f>IF($N742&lt;&gt;1,"",IF(AND($I742&gt;0,ISNUMBER($F742)),$F742,$R742))</f>
        <v/>
      </c>
      <c r="I742" s="9">
        <f>IF($N742&lt;&gt;1,"",IF($D742="Salida",-ABS($E742),IF($D742="Entrada",ABS($E742),$E742)))</f>
        <v/>
      </c>
      <c r="J742" s="9">
        <f>IF($N742&lt;&gt;1,"",$Q742+$I742)</f>
        <v/>
      </c>
      <c r="K742" s="10">
        <f>IF($N742&lt;&gt;1,"",IF($I742&gt;0,IF($Q742&gt;0,($Q742*$R742+$I742*$H742)/($Q742+$I742),$H742),$R742))</f>
        <v/>
      </c>
      <c r="L742" s="10">
        <f>IF($N742&lt;&gt;1,"",ROUND($J742*$K742,2))</f>
        <v/>
      </c>
      <c r="N742" s="17">
        <f>IF(AND($B742&lt;&gt;"",ISNUMBER($E742),$D742&lt;&gt;""),1,0)</f>
        <v/>
      </c>
      <c r="O742" s="17">
        <f>IF($N742=1,COUNTIFS($B$2:$B742,$B742,$N$2:$N742,1),"")</f>
        <v/>
      </c>
      <c r="P742" s="17">
        <f>IF($N742=1,$B742&amp;"|"&amp;$O742,"")</f>
        <v/>
      </c>
      <c r="Q742" s="17">
        <f>IF($N742&lt;&gt;1,"",IF($O742=1,N(IFERROR(INDEX('Catálogo'!$F$2:$F$500,MATCH($B742,'Catálogo'!$A$2:$A$500,0)),0)),INDEX($J$1:$J$741,MATCH($B742&amp;"|"&amp;($O742-1),$P$1:$P$741,0))))</f>
        <v/>
      </c>
      <c r="R742" s="17">
        <f>IF($N742&lt;&gt;1,"",IF($O742=1,N(IFERROR(INDEX('Catálogo'!$E$2:$E$500,MATCH($B742,'Catálogo'!$A$2:$A$500,0)),0)),INDEX($K$1:$K$741,MATCH($B742&amp;"|"&amp;($O742-1),$P$1:$P$741,0))))</f>
        <v/>
      </c>
    </row>
    <row r="743" ht="18" customHeight="1">
      <c r="A743" s="18" t="n"/>
      <c r="B743" s="6" t="n"/>
      <c r="C743" s="19">
        <f>IF($B743="","",IFERROR(INDEX('Catálogo'!$B$2:$B$500,MATCH($B743,'Catálogo'!$A$2:$A$500,0)),"Clave no encontrada"))</f>
        <v/>
      </c>
      <c r="D743" s="6" t="n"/>
      <c r="E743" s="8" t="n"/>
      <c r="F743" s="7" t="n"/>
      <c r="G743" s="6" t="n"/>
      <c r="H743" s="10">
        <f>IF($N743&lt;&gt;1,"",IF(AND($I743&gt;0,ISNUMBER($F743)),$F743,$R743))</f>
        <v/>
      </c>
      <c r="I743" s="9">
        <f>IF($N743&lt;&gt;1,"",IF($D743="Salida",-ABS($E743),IF($D743="Entrada",ABS($E743),$E743)))</f>
        <v/>
      </c>
      <c r="J743" s="9">
        <f>IF($N743&lt;&gt;1,"",$Q743+$I743)</f>
        <v/>
      </c>
      <c r="K743" s="10">
        <f>IF($N743&lt;&gt;1,"",IF($I743&gt;0,IF($Q743&gt;0,($Q743*$R743+$I743*$H743)/($Q743+$I743),$H743),$R743))</f>
        <v/>
      </c>
      <c r="L743" s="10">
        <f>IF($N743&lt;&gt;1,"",ROUND($J743*$K743,2))</f>
        <v/>
      </c>
      <c r="N743" s="17">
        <f>IF(AND($B743&lt;&gt;"",ISNUMBER($E743),$D743&lt;&gt;""),1,0)</f>
        <v/>
      </c>
      <c r="O743" s="17">
        <f>IF($N743=1,COUNTIFS($B$2:$B743,$B743,$N$2:$N743,1),"")</f>
        <v/>
      </c>
      <c r="P743" s="17">
        <f>IF($N743=1,$B743&amp;"|"&amp;$O743,"")</f>
        <v/>
      </c>
      <c r="Q743" s="17">
        <f>IF($N743&lt;&gt;1,"",IF($O743=1,N(IFERROR(INDEX('Catálogo'!$F$2:$F$500,MATCH($B743,'Catálogo'!$A$2:$A$500,0)),0)),INDEX($J$1:$J$742,MATCH($B743&amp;"|"&amp;($O743-1),$P$1:$P$742,0))))</f>
        <v/>
      </c>
      <c r="R743" s="17">
        <f>IF($N743&lt;&gt;1,"",IF($O743=1,N(IFERROR(INDEX('Catálogo'!$E$2:$E$500,MATCH($B743,'Catálogo'!$A$2:$A$500,0)),0)),INDEX($K$1:$K$742,MATCH($B743&amp;"|"&amp;($O743-1),$P$1:$P$742,0))))</f>
        <v/>
      </c>
    </row>
    <row r="744" ht="18" customHeight="1">
      <c r="A744" s="18" t="n"/>
      <c r="B744" s="6" t="n"/>
      <c r="C744" s="19">
        <f>IF($B744="","",IFERROR(INDEX('Catálogo'!$B$2:$B$500,MATCH($B744,'Catálogo'!$A$2:$A$500,0)),"Clave no encontrada"))</f>
        <v/>
      </c>
      <c r="D744" s="6" t="n"/>
      <c r="E744" s="8" t="n"/>
      <c r="F744" s="7" t="n"/>
      <c r="G744" s="6" t="n"/>
      <c r="H744" s="10">
        <f>IF($N744&lt;&gt;1,"",IF(AND($I744&gt;0,ISNUMBER($F744)),$F744,$R744))</f>
        <v/>
      </c>
      <c r="I744" s="9">
        <f>IF($N744&lt;&gt;1,"",IF($D744="Salida",-ABS($E744),IF($D744="Entrada",ABS($E744),$E744)))</f>
        <v/>
      </c>
      <c r="J744" s="9">
        <f>IF($N744&lt;&gt;1,"",$Q744+$I744)</f>
        <v/>
      </c>
      <c r="K744" s="10">
        <f>IF($N744&lt;&gt;1,"",IF($I744&gt;0,IF($Q744&gt;0,($Q744*$R744+$I744*$H744)/($Q744+$I744),$H744),$R744))</f>
        <v/>
      </c>
      <c r="L744" s="10">
        <f>IF($N744&lt;&gt;1,"",ROUND($J744*$K744,2))</f>
        <v/>
      </c>
      <c r="N744" s="17">
        <f>IF(AND($B744&lt;&gt;"",ISNUMBER($E744),$D744&lt;&gt;""),1,0)</f>
        <v/>
      </c>
      <c r="O744" s="17">
        <f>IF($N744=1,COUNTIFS($B$2:$B744,$B744,$N$2:$N744,1),"")</f>
        <v/>
      </c>
      <c r="P744" s="17">
        <f>IF($N744=1,$B744&amp;"|"&amp;$O744,"")</f>
        <v/>
      </c>
      <c r="Q744" s="17">
        <f>IF($N744&lt;&gt;1,"",IF($O744=1,N(IFERROR(INDEX('Catálogo'!$F$2:$F$500,MATCH($B744,'Catálogo'!$A$2:$A$500,0)),0)),INDEX($J$1:$J$743,MATCH($B744&amp;"|"&amp;($O744-1),$P$1:$P$743,0))))</f>
        <v/>
      </c>
      <c r="R744" s="17">
        <f>IF($N744&lt;&gt;1,"",IF($O744=1,N(IFERROR(INDEX('Catálogo'!$E$2:$E$500,MATCH($B744,'Catálogo'!$A$2:$A$500,0)),0)),INDEX($K$1:$K$743,MATCH($B744&amp;"|"&amp;($O744-1),$P$1:$P$743,0))))</f>
        <v/>
      </c>
    </row>
    <row r="745" ht="18" customHeight="1">
      <c r="A745" s="18" t="n"/>
      <c r="B745" s="6" t="n"/>
      <c r="C745" s="19">
        <f>IF($B745="","",IFERROR(INDEX('Catálogo'!$B$2:$B$500,MATCH($B745,'Catálogo'!$A$2:$A$500,0)),"Clave no encontrada"))</f>
        <v/>
      </c>
      <c r="D745" s="6" t="n"/>
      <c r="E745" s="8" t="n"/>
      <c r="F745" s="7" t="n"/>
      <c r="G745" s="6" t="n"/>
      <c r="H745" s="10">
        <f>IF($N745&lt;&gt;1,"",IF(AND($I745&gt;0,ISNUMBER($F745)),$F745,$R745))</f>
        <v/>
      </c>
      <c r="I745" s="9">
        <f>IF($N745&lt;&gt;1,"",IF($D745="Salida",-ABS($E745),IF($D745="Entrada",ABS($E745),$E745)))</f>
        <v/>
      </c>
      <c r="J745" s="9">
        <f>IF($N745&lt;&gt;1,"",$Q745+$I745)</f>
        <v/>
      </c>
      <c r="K745" s="10">
        <f>IF($N745&lt;&gt;1,"",IF($I745&gt;0,IF($Q745&gt;0,($Q745*$R745+$I745*$H745)/($Q745+$I745),$H745),$R745))</f>
        <v/>
      </c>
      <c r="L745" s="10">
        <f>IF($N745&lt;&gt;1,"",ROUND($J745*$K745,2))</f>
        <v/>
      </c>
      <c r="N745" s="17">
        <f>IF(AND($B745&lt;&gt;"",ISNUMBER($E745),$D745&lt;&gt;""),1,0)</f>
        <v/>
      </c>
      <c r="O745" s="17">
        <f>IF($N745=1,COUNTIFS($B$2:$B745,$B745,$N$2:$N745,1),"")</f>
        <v/>
      </c>
      <c r="P745" s="17">
        <f>IF($N745=1,$B745&amp;"|"&amp;$O745,"")</f>
        <v/>
      </c>
      <c r="Q745" s="17">
        <f>IF($N745&lt;&gt;1,"",IF($O745=1,N(IFERROR(INDEX('Catálogo'!$F$2:$F$500,MATCH($B745,'Catálogo'!$A$2:$A$500,0)),0)),INDEX($J$1:$J$744,MATCH($B745&amp;"|"&amp;($O745-1),$P$1:$P$744,0))))</f>
        <v/>
      </c>
      <c r="R745" s="17">
        <f>IF($N745&lt;&gt;1,"",IF($O745=1,N(IFERROR(INDEX('Catálogo'!$E$2:$E$500,MATCH($B745,'Catálogo'!$A$2:$A$500,0)),0)),INDEX($K$1:$K$744,MATCH($B745&amp;"|"&amp;($O745-1),$P$1:$P$744,0))))</f>
        <v/>
      </c>
    </row>
    <row r="746" ht="18" customHeight="1">
      <c r="A746" s="18" t="n"/>
      <c r="B746" s="6" t="n"/>
      <c r="C746" s="19">
        <f>IF($B746="","",IFERROR(INDEX('Catálogo'!$B$2:$B$500,MATCH($B746,'Catálogo'!$A$2:$A$500,0)),"Clave no encontrada"))</f>
        <v/>
      </c>
      <c r="D746" s="6" t="n"/>
      <c r="E746" s="8" t="n"/>
      <c r="F746" s="7" t="n"/>
      <c r="G746" s="6" t="n"/>
      <c r="H746" s="10">
        <f>IF($N746&lt;&gt;1,"",IF(AND($I746&gt;0,ISNUMBER($F746)),$F746,$R746))</f>
        <v/>
      </c>
      <c r="I746" s="9">
        <f>IF($N746&lt;&gt;1,"",IF($D746="Salida",-ABS($E746),IF($D746="Entrada",ABS($E746),$E746)))</f>
        <v/>
      </c>
      <c r="J746" s="9">
        <f>IF($N746&lt;&gt;1,"",$Q746+$I746)</f>
        <v/>
      </c>
      <c r="K746" s="10">
        <f>IF($N746&lt;&gt;1,"",IF($I746&gt;0,IF($Q746&gt;0,($Q746*$R746+$I746*$H746)/($Q746+$I746),$H746),$R746))</f>
        <v/>
      </c>
      <c r="L746" s="10">
        <f>IF($N746&lt;&gt;1,"",ROUND($J746*$K746,2))</f>
        <v/>
      </c>
      <c r="N746" s="17">
        <f>IF(AND($B746&lt;&gt;"",ISNUMBER($E746),$D746&lt;&gt;""),1,0)</f>
        <v/>
      </c>
      <c r="O746" s="17">
        <f>IF($N746=1,COUNTIFS($B$2:$B746,$B746,$N$2:$N746,1),"")</f>
        <v/>
      </c>
      <c r="P746" s="17">
        <f>IF($N746=1,$B746&amp;"|"&amp;$O746,"")</f>
        <v/>
      </c>
      <c r="Q746" s="17">
        <f>IF($N746&lt;&gt;1,"",IF($O746=1,N(IFERROR(INDEX('Catálogo'!$F$2:$F$500,MATCH($B746,'Catálogo'!$A$2:$A$500,0)),0)),INDEX($J$1:$J$745,MATCH($B746&amp;"|"&amp;($O746-1),$P$1:$P$745,0))))</f>
        <v/>
      </c>
      <c r="R746" s="17">
        <f>IF($N746&lt;&gt;1,"",IF($O746=1,N(IFERROR(INDEX('Catálogo'!$E$2:$E$500,MATCH($B746,'Catálogo'!$A$2:$A$500,0)),0)),INDEX($K$1:$K$745,MATCH($B746&amp;"|"&amp;($O746-1),$P$1:$P$745,0))))</f>
        <v/>
      </c>
    </row>
    <row r="747" ht="18" customHeight="1">
      <c r="A747" s="18" t="n"/>
      <c r="B747" s="6" t="n"/>
      <c r="C747" s="19">
        <f>IF($B747="","",IFERROR(INDEX('Catálogo'!$B$2:$B$500,MATCH($B747,'Catálogo'!$A$2:$A$500,0)),"Clave no encontrada"))</f>
        <v/>
      </c>
      <c r="D747" s="6" t="n"/>
      <c r="E747" s="8" t="n"/>
      <c r="F747" s="7" t="n"/>
      <c r="G747" s="6" t="n"/>
      <c r="H747" s="10">
        <f>IF($N747&lt;&gt;1,"",IF(AND($I747&gt;0,ISNUMBER($F747)),$F747,$R747))</f>
        <v/>
      </c>
      <c r="I747" s="9">
        <f>IF($N747&lt;&gt;1,"",IF($D747="Salida",-ABS($E747),IF($D747="Entrada",ABS($E747),$E747)))</f>
        <v/>
      </c>
      <c r="J747" s="9">
        <f>IF($N747&lt;&gt;1,"",$Q747+$I747)</f>
        <v/>
      </c>
      <c r="K747" s="10">
        <f>IF($N747&lt;&gt;1,"",IF($I747&gt;0,IF($Q747&gt;0,($Q747*$R747+$I747*$H747)/($Q747+$I747),$H747),$R747))</f>
        <v/>
      </c>
      <c r="L747" s="10">
        <f>IF($N747&lt;&gt;1,"",ROUND($J747*$K747,2))</f>
        <v/>
      </c>
      <c r="N747" s="17">
        <f>IF(AND($B747&lt;&gt;"",ISNUMBER($E747),$D747&lt;&gt;""),1,0)</f>
        <v/>
      </c>
      <c r="O747" s="17">
        <f>IF($N747=1,COUNTIFS($B$2:$B747,$B747,$N$2:$N747,1),"")</f>
        <v/>
      </c>
      <c r="P747" s="17">
        <f>IF($N747=1,$B747&amp;"|"&amp;$O747,"")</f>
        <v/>
      </c>
      <c r="Q747" s="17">
        <f>IF($N747&lt;&gt;1,"",IF($O747=1,N(IFERROR(INDEX('Catálogo'!$F$2:$F$500,MATCH($B747,'Catálogo'!$A$2:$A$500,0)),0)),INDEX($J$1:$J$746,MATCH($B747&amp;"|"&amp;($O747-1),$P$1:$P$746,0))))</f>
        <v/>
      </c>
      <c r="R747" s="17">
        <f>IF($N747&lt;&gt;1,"",IF($O747=1,N(IFERROR(INDEX('Catálogo'!$E$2:$E$500,MATCH($B747,'Catálogo'!$A$2:$A$500,0)),0)),INDEX($K$1:$K$746,MATCH($B747&amp;"|"&amp;($O747-1),$P$1:$P$746,0))))</f>
        <v/>
      </c>
    </row>
    <row r="748" ht="18" customHeight="1">
      <c r="A748" s="18" t="n"/>
      <c r="B748" s="6" t="n"/>
      <c r="C748" s="19">
        <f>IF($B748="","",IFERROR(INDEX('Catálogo'!$B$2:$B$500,MATCH($B748,'Catálogo'!$A$2:$A$500,0)),"Clave no encontrada"))</f>
        <v/>
      </c>
      <c r="D748" s="6" t="n"/>
      <c r="E748" s="8" t="n"/>
      <c r="F748" s="7" t="n"/>
      <c r="G748" s="6" t="n"/>
      <c r="H748" s="10">
        <f>IF($N748&lt;&gt;1,"",IF(AND($I748&gt;0,ISNUMBER($F748)),$F748,$R748))</f>
        <v/>
      </c>
      <c r="I748" s="9">
        <f>IF($N748&lt;&gt;1,"",IF($D748="Salida",-ABS($E748),IF($D748="Entrada",ABS($E748),$E748)))</f>
        <v/>
      </c>
      <c r="J748" s="9">
        <f>IF($N748&lt;&gt;1,"",$Q748+$I748)</f>
        <v/>
      </c>
      <c r="K748" s="10">
        <f>IF($N748&lt;&gt;1,"",IF($I748&gt;0,IF($Q748&gt;0,($Q748*$R748+$I748*$H748)/($Q748+$I748),$H748),$R748))</f>
        <v/>
      </c>
      <c r="L748" s="10">
        <f>IF($N748&lt;&gt;1,"",ROUND($J748*$K748,2))</f>
        <v/>
      </c>
      <c r="N748" s="17">
        <f>IF(AND($B748&lt;&gt;"",ISNUMBER($E748),$D748&lt;&gt;""),1,0)</f>
        <v/>
      </c>
      <c r="O748" s="17">
        <f>IF($N748=1,COUNTIFS($B$2:$B748,$B748,$N$2:$N748,1),"")</f>
        <v/>
      </c>
      <c r="P748" s="17">
        <f>IF($N748=1,$B748&amp;"|"&amp;$O748,"")</f>
        <v/>
      </c>
      <c r="Q748" s="17">
        <f>IF($N748&lt;&gt;1,"",IF($O748=1,N(IFERROR(INDEX('Catálogo'!$F$2:$F$500,MATCH($B748,'Catálogo'!$A$2:$A$500,0)),0)),INDEX($J$1:$J$747,MATCH($B748&amp;"|"&amp;($O748-1),$P$1:$P$747,0))))</f>
        <v/>
      </c>
      <c r="R748" s="17">
        <f>IF($N748&lt;&gt;1,"",IF($O748=1,N(IFERROR(INDEX('Catálogo'!$E$2:$E$500,MATCH($B748,'Catálogo'!$A$2:$A$500,0)),0)),INDEX($K$1:$K$747,MATCH($B748&amp;"|"&amp;($O748-1),$P$1:$P$747,0))))</f>
        <v/>
      </c>
    </row>
    <row r="749" ht="18" customHeight="1">
      <c r="A749" s="18" t="n"/>
      <c r="B749" s="6" t="n"/>
      <c r="C749" s="19">
        <f>IF($B749="","",IFERROR(INDEX('Catálogo'!$B$2:$B$500,MATCH($B749,'Catálogo'!$A$2:$A$500,0)),"Clave no encontrada"))</f>
        <v/>
      </c>
      <c r="D749" s="6" t="n"/>
      <c r="E749" s="8" t="n"/>
      <c r="F749" s="7" t="n"/>
      <c r="G749" s="6" t="n"/>
      <c r="H749" s="10">
        <f>IF($N749&lt;&gt;1,"",IF(AND($I749&gt;0,ISNUMBER($F749)),$F749,$R749))</f>
        <v/>
      </c>
      <c r="I749" s="9">
        <f>IF($N749&lt;&gt;1,"",IF($D749="Salida",-ABS($E749),IF($D749="Entrada",ABS($E749),$E749)))</f>
        <v/>
      </c>
      <c r="J749" s="9">
        <f>IF($N749&lt;&gt;1,"",$Q749+$I749)</f>
        <v/>
      </c>
      <c r="K749" s="10">
        <f>IF($N749&lt;&gt;1,"",IF($I749&gt;0,IF($Q749&gt;0,($Q749*$R749+$I749*$H749)/($Q749+$I749),$H749),$R749))</f>
        <v/>
      </c>
      <c r="L749" s="10">
        <f>IF($N749&lt;&gt;1,"",ROUND($J749*$K749,2))</f>
        <v/>
      </c>
      <c r="N749" s="17">
        <f>IF(AND($B749&lt;&gt;"",ISNUMBER($E749),$D749&lt;&gt;""),1,0)</f>
        <v/>
      </c>
      <c r="O749" s="17">
        <f>IF($N749=1,COUNTIFS($B$2:$B749,$B749,$N$2:$N749,1),"")</f>
        <v/>
      </c>
      <c r="P749" s="17">
        <f>IF($N749=1,$B749&amp;"|"&amp;$O749,"")</f>
        <v/>
      </c>
      <c r="Q749" s="17">
        <f>IF($N749&lt;&gt;1,"",IF($O749=1,N(IFERROR(INDEX('Catálogo'!$F$2:$F$500,MATCH($B749,'Catálogo'!$A$2:$A$500,0)),0)),INDEX($J$1:$J$748,MATCH($B749&amp;"|"&amp;($O749-1),$P$1:$P$748,0))))</f>
        <v/>
      </c>
      <c r="R749" s="17">
        <f>IF($N749&lt;&gt;1,"",IF($O749=1,N(IFERROR(INDEX('Catálogo'!$E$2:$E$500,MATCH($B749,'Catálogo'!$A$2:$A$500,0)),0)),INDEX($K$1:$K$748,MATCH($B749&amp;"|"&amp;($O749-1),$P$1:$P$748,0))))</f>
        <v/>
      </c>
    </row>
    <row r="750" ht="18" customHeight="1">
      <c r="A750" s="18" t="n"/>
      <c r="B750" s="6" t="n"/>
      <c r="C750" s="19">
        <f>IF($B750="","",IFERROR(INDEX('Catálogo'!$B$2:$B$500,MATCH($B750,'Catálogo'!$A$2:$A$500,0)),"Clave no encontrada"))</f>
        <v/>
      </c>
      <c r="D750" s="6" t="n"/>
      <c r="E750" s="8" t="n"/>
      <c r="F750" s="7" t="n"/>
      <c r="G750" s="6" t="n"/>
      <c r="H750" s="10">
        <f>IF($N750&lt;&gt;1,"",IF(AND($I750&gt;0,ISNUMBER($F750)),$F750,$R750))</f>
        <v/>
      </c>
      <c r="I750" s="9">
        <f>IF($N750&lt;&gt;1,"",IF($D750="Salida",-ABS($E750),IF($D750="Entrada",ABS($E750),$E750)))</f>
        <v/>
      </c>
      <c r="J750" s="9">
        <f>IF($N750&lt;&gt;1,"",$Q750+$I750)</f>
        <v/>
      </c>
      <c r="K750" s="10">
        <f>IF($N750&lt;&gt;1,"",IF($I750&gt;0,IF($Q750&gt;0,($Q750*$R750+$I750*$H750)/($Q750+$I750),$H750),$R750))</f>
        <v/>
      </c>
      <c r="L750" s="10">
        <f>IF($N750&lt;&gt;1,"",ROUND($J750*$K750,2))</f>
        <v/>
      </c>
      <c r="N750" s="17">
        <f>IF(AND($B750&lt;&gt;"",ISNUMBER($E750),$D750&lt;&gt;""),1,0)</f>
        <v/>
      </c>
      <c r="O750" s="17">
        <f>IF($N750=1,COUNTIFS($B$2:$B750,$B750,$N$2:$N750,1),"")</f>
        <v/>
      </c>
      <c r="P750" s="17">
        <f>IF($N750=1,$B750&amp;"|"&amp;$O750,"")</f>
        <v/>
      </c>
      <c r="Q750" s="17">
        <f>IF($N750&lt;&gt;1,"",IF($O750=1,N(IFERROR(INDEX('Catálogo'!$F$2:$F$500,MATCH($B750,'Catálogo'!$A$2:$A$500,0)),0)),INDEX($J$1:$J$749,MATCH($B750&amp;"|"&amp;($O750-1),$P$1:$P$749,0))))</f>
        <v/>
      </c>
      <c r="R750" s="17">
        <f>IF($N750&lt;&gt;1,"",IF($O750=1,N(IFERROR(INDEX('Catálogo'!$E$2:$E$500,MATCH($B750,'Catálogo'!$A$2:$A$500,0)),0)),INDEX($K$1:$K$749,MATCH($B750&amp;"|"&amp;($O750-1),$P$1:$P$749,0))))</f>
        <v/>
      </c>
    </row>
    <row r="751" ht="18" customHeight="1">
      <c r="A751" s="18" t="n"/>
      <c r="B751" s="6" t="n"/>
      <c r="C751" s="19">
        <f>IF($B751="","",IFERROR(INDEX('Catálogo'!$B$2:$B$500,MATCH($B751,'Catálogo'!$A$2:$A$500,0)),"Clave no encontrada"))</f>
        <v/>
      </c>
      <c r="D751" s="6" t="n"/>
      <c r="E751" s="8" t="n"/>
      <c r="F751" s="7" t="n"/>
      <c r="G751" s="6" t="n"/>
      <c r="H751" s="10">
        <f>IF($N751&lt;&gt;1,"",IF(AND($I751&gt;0,ISNUMBER($F751)),$F751,$R751))</f>
        <v/>
      </c>
      <c r="I751" s="9">
        <f>IF($N751&lt;&gt;1,"",IF($D751="Salida",-ABS($E751),IF($D751="Entrada",ABS($E751),$E751)))</f>
        <v/>
      </c>
      <c r="J751" s="9">
        <f>IF($N751&lt;&gt;1,"",$Q751+$I751)</f>
        <v/>
      </c>
      <c r="K751" s="10">
        <f>IF($N751&lt;&gt;1,"",IF($I751&gt;0,IF($Q751&gt;0,($Q751*$R751+$I751*$H751)/($Q751+$I751),$H751),$R751))</f>
        <v/>
      </c>
      <c r="L751" s="10">
        <f>IF($N751&lt;&gt;1,"",ROUND($J751*$K751,2))</f>
        <v/>
      </c>
      <c r="N751" s="17">
        <f>IF(AND($B751&lt;&gt;"",ISNUMBER($E751),$D751&lt;&gt;""),1,0)</f>
        <v/>
      </c>
      <c r="O751" s="17">
        <f>IF($N751=1,COUNTIFS($B$2:$B751,$B751,$N$2:$N751,1),"")</f>
        <v/>
      </c>
      <c r="P751" s="17">
        <f>IF($N751=1,$B751&amp;"|"&amp;$O751,"")</f>
        <v/>
      </c>
      <c r="Q751" s="17">
        <f>IF($N751&lt;&gt;1,"",IF($O751=1,N(IFERROR(INDEX('Catálogo'!$F$2:$F$500,MATCH($B751,'Catálogo'!$A$2:$A$500,0)),0)),INDEX($J$1:$J$750,MATCH($B751&amp;"|"&amp;($O751-1),$P$1:$P$750,0))))</f>
        <v/>
      </c>
      <c r="R751" s="17">
        <f>IF($N751&lt;&gt;1,"",IF($O751=1,N(IFERROR(INDEX('Catálogo'!$E$2:$E$500,MATCH($B751,'Catálogo'!$A$2:$A$500,0)),0)),INDEX($K$1:$K$750,MATCH($B751&amp;"|"&amp;($O751-1),$P$1:$P$750,0))))</f>
        <v/>
      </c>
    </row>
    <row r="752" ht="18" customHeight="1">
      <c r="A752" s="18" t="n"/>
      <c r="B752" s="6" t="n"/>
      <c r="C752" s="19">
        <f>IF($B752="","",IFERROR(INDEX('Catálogo'!$B$2:$B$500,MATCH($B752,'Catálogo'!$A$2:$A$500,0)),"Clave no encontrada"))</f>
        <v/>
      </c>
      <c r="D752" s="6" t="n"/>
      <c r="E752" s="8" t="n"/>
      <c r="F752" s="7" t="n"/>
      <c r="G752" s="6" t="n"/>
      <c r="H752" s="10">
        <f>IF($N752&lt;&gt;1,"",IF(AND($I752&gt;0,ISNUMBER($F752)),$F752,$R752))</f>
        <v/>
      </c>
      <c r="I752" s="9">
        <f>IF($N752&lt;&gt;1,"",IF($D752="Salida",-ABS($E752),IF($D752="Entrada",ABS($E752),$E752)))</f>
        <v/>
      </c>
      <c r="J752" s="9">
        <f>IF($N752&lt;&gt;1,"",$Q752+$I752)</f>
        <v/>
      </c>
      <c r="K752" s="10">
        <f>IF($N752&lt;&gt;1,"",IF($I752&gt;0,IF($Q752&gt;0,($Q752*$R752+$I752*$H752)/($Q752+$I752),$H752),$R752))</f>
        <v/>
      </c>
      <c r="L752" s="10">
        <f>IF($N752&lt;&gt;1,"",ROUND($J752*$K752,2))</f>
        <v/>
      </c>
      <c r="N752" s="17">
        <f>IF(AND($B752&lt;&gt;"",ISNUMBER($E752),$D752&lt;&gt;""),1,0)</f>
        <v/>
      </c>
      <c r="O752" s="17">
        <f>IF($N752=1,COUNTIFS($B$2:$B752,$B752,$N$2:$N752,1),"")</f>
        <v/>
      </c>
      <c r="P752" s="17">
        <f>IF($N752=1,$B752&amp;"|"&amp;$O752,"")</f>
        <v/>
      </c>
      <c r="Q752" s="17">
        <f>IF($N752&lt;&gt;1,"",IF($O752=1,N(IFERROR(INDEX('Catálogo'!$F$2:$F$500,MATCH($B752,'Catálogo'!$A$2:$A$500,0)),0)),INDEX($J$1:$J$751,MATCH($B752&amp;"|"&amp;($O752-1),$P$1:$P$751,0))))</f>
        <v/>
      </c>
      <c r="R752" s="17">
        <f>IF($N752&lt;&gt;1,"",IF($O752=1,N(IFERROR(INDEX('Catálogo'!$E$2:$E$500,MATCH($B752,'Catálogo'!$A$2:$A$500,0)),0)),INDEX($K$1:$K$751,MATCH($B752&amp;"|"&amp;($O752-1),$P$1:$P$751,0))))</f>
        <v/>
      </c>
    </row>
    <row r="753" ht="18" customHeight="1">
      <c r="A753" s="18" t="n"/>
      <c r="B753" s="6" t="n"/>
      <c r="C753" s="19">
        <f>IF($B753="","",IFERROR(INDEX('Catálogo'!$B$2:$B$500,MATCH($B753,'Catálogo'!$A$2:$A$500,0)),"Clave no encontrada"))</f>
        <v/>
      </c>
      <c r="D753" s="6" t="n"/>
      <c r="E753" s="8" t="n"/>
      <c r="F753" s="7" t="n"/>
      <c r="G753" s="6" t="n"/>
      <c r="H753" s="10">
        <f>IF($N753&lt;&gt;1,"",IF(AND($I753&gt;0,ISNUMBER($F753)),$F753,$R753))</f>
        <v/>
      </c>
      <c r="I753" s="9">
        <f>IF($N753&lt;&gt;1,"",IF($D753="Salida",-ABS($E753),IF($D753="Entrada",ABS($E753),$E753)))</f>
        <v/>
      </c>
      <c r="J753" s="9">
        <f>IF($N753&lt;&gt;1,"",$Q753+$I753)</f>
        <v/>
      </c>
      <c r="K753" s="10">
        <f>IF($N753&lt;&gt;1,"",IF($I753&gt;0,IF($Q753&gt;0,($Q753*$R753+$I753*$H753)/($Q753+$I753),$H753),$R753))</f>
        <v/>
      </c>
      <c r="L753" s="10">
        <f>IF($N753&lt;&gt;1,"",ROUND($J753*$K753,2))</f>
        <v/>
      </c>
      <c r="N753" s="17">
        <f>IF(AND($B753&lt;&gt;"",ISNUMBER($E753),$D753&lt;&gt;""),1,0)</f>
        <v/>
      </c>
      <c r="O753" s="17">
        <f>IF($N753=1,COUNTIFS($B$2:$B753,$B753,$N$2:$N753,1),"")</f>
        <v/>
      </c>
      <c r="P753" s="17">
        <f>IF($N753=1,$B753&amp;"|"&amp;$O753,"")</f>
        <v/>
      </c>
      <c r="Q753" s="17">
        <f>IF($N753&lt;&gt;1,"",IF($O753=1,N(IFERROR(INDEX('Catálogo'!$F$2:$F$500,MATCH($B753,'Catálogo'!$A$2:$A$500,0)),0)),INDEX($J$1:$J$752,MATCH($B753&amp;"|"&amp;($O753-1),$P$1:$P$752,0))))</f>
        <v/>
      </c>
      <c r="R753" s="17">
        <f>IF($N753&lt;&gt;1,"",IF($O753=1,N(IFERROR(INDEX('Catálogo'!$E$2:$E$500,MATCH($B753,'Catálogo'!$A$2:$A$500,0)),0)),INDEX($K$1:$K$752,MATCH($B753&amp;"|"&amp;($O753-1),$P$1:$P$752,0))))</f>
        <v/>
      </c>
    </row>
    <row r="754" ht="18" customHeight="1">
      <c r="A754" s="18" t="n"/>
      <c r="B754" s="6" t="n"/>
      <c r="C754" s="19">
        <f>IF($B754="","",IFERROR(INDEX('Catálogo'!$B$2:$B$500,MATCH($B754,'Catálogo'!$A$2:$A$500,0)),"Clave no encontrada"))</f>
        <v/>
      </c>
      <c r="D754" s="6" t="n"/>
      <c r="E754" s="8" t="n"/>
      <c r="F754" s="7" t="n"/>
      <c r="G754" s="6" t="n"/>
      <c r="H754" s="10">
        <f>IF($N754&lt;&gt;1,"",IF(AND($I754&gt;0,ISNUMBER($F754)),$F754,$R754))</f>
        <v/>
      </c>
      <c r="I754" s="9">
        <f>IF($N754&lt;&gt;1,"",IF($D754="Salida",-ABS($E754),IF($D754="Entrada",ABS($E754),$E754)))</f>
        <v/>
      </c>
      <c r="J754" s="9">
        <f>IF($N754&lt;&gt;1,"",$Q754+$I754)</f>
        <v/>
      </c>
      <c r="K754" s="10">
        <f>IF($N754&lt;&gt;1,"",IF($I754&gt;0,IF($Q754&gt;0,($Q754*$R754+$I754*$H754)/($Q754+$I754),$H754),$R754))</f>
        <v/>
      </c>
      <c r="L754" s="10">
        <f>IF($N754&lt;&gt;1,"",ROUND($J754*$K754,2))</f>
        <v/>
      </c>
      <c r="N754" s="17">
        <f>IF(AND($B754&lt;&gt;"",ISNUMBER($E754),$D754&lt;&gt;""),1,0)</f>
        <v/>
      </c>
      <c r="O754" s="17">
        <f>IF($N754=1,COUNTIFS($B$2:$B754,$B754,$N$2:$N754,1),"")</f>
        <v/>
      </c>
      <c r="P754" s="17">
        <f>IF($N754=1,$B754&amp;"|"&amp;$O754,"")</f>
        <v/>
      </c>
      <c r="Q754" s="17">
        <f>IF($N754&lt;&gt;1,"",IF($O754=1,N(IFERROR(INDEX('Catálogo'!$F$2:$F$500,MATCH($B754,'Catálogo'!$A$2:$A$500,0)),0)),INDEX($J$1:$J$753,MATCH($B754&amp;"|"&amp;($O754-1),$P$1:$P$753,0))))</f>
        <v/>
      </c>
      <c r="R754" s="17">
        <f>IF($N754&lt;&gt;1,"",IF($O754=1,N(IFERROR(INDEX('Catálogo'!$E$2:$E$500,MATCH($B754,'Catálogo'!$A$2:$A$500,0)),0)),INDEX($K$1:$K$753,MATCH($B754&amp;"|"&amp;($O754-1),$P$1:$P$753,0))))</f>
        <v/>
      </c>
    </row>
    <row r="755" ht="18" customHeight="1">
      <c r="A755" s="18" t="n"/>
      <c r="B755" s="6" t="n"/>
      <c r="C755" s="19">
        <f>IF($B755="","",IFERROR(INDEX('Catálogo'!$B$2:$B$500,MATCH($B755,'Catálogo'!$A$2:$A$500,0)),"Clave no encontrada"))</f>
        <v/>
      </c>
      <c r="D755" s="6" t="n"/>
      <c r="E755" s="8" t="n"/>
      <c r="F755" s="7" t="n"/>
      <c r="G755" s="6" t="n"/>
      <c r="H755" s="10">
        <f>IF($N755&lt;&gt;1,"",IF(AND($I755&gt;0,ISNUMBER($F755)),$F755,$R755))</f>
        <v/>
      </c>
      <c r="I755" s="9">
        <f>IF($N755&lt;&gt;1,"",IF($D755="Salida",-ABS($E755),IF($D755="Entrada",ABS($E755),$E755)))</f>
        <v/>
      </c>
      <c r="J755" s="9">
        <f>IF($N755&lt;&gt;1,"",$Q755+$I755)</f>
        <v/>
      </c>
      <c r="K755" s="10">
        <f>IF($N755&lt;&gt;1,"",IF($I755&gt;0,IF($Q755&gt;0,($Q755*$R755+$I755*$H755)/($Q755+$I755),$H755),$R755))</f>
        <v/>
      </c>
      <c r="L755" s="10">
        <f>IF($N755&lt;&gt;1,"",ROUND($J755*$K755,2))</f>
        <v/>
      </c>
      <c r="N755" s="17">
        <f>IF(AND($B755&lt;&gt;"",ISNUMBER($E755),$D755&lt;&gt;""),1,0)</f>
        <v/>
      </c>
      <c r="O755" s="17">
        <f>IF($N755=1,COUNTIFS($B$2:$B755,$B755,$N$2:$N755,1),"")</f>
        <v/>
      </c>
      <c r="P755" s="17">
        <f>IF($N755=1,$B755&amp;"|"&amp;$O755,"")</f>
        <v/>
      </c>
      <c r="Q755" s="17">
        <f>IF($N755&lt;&gt;1,"",IF($O755=1,N(IFERROR(INDEX('Catálogo'!$F$2:$F$500,MATCH($B755,'Catálogo'!$A$2:$A$500,0)),0)),INDEX($J$1:$J$754,MATCH($B755&amp;"|"&amp;($O755-1),$P$1:$P$754,0))))</f>
        <v/>
      </c>
      <c r="R755" s="17">
        <f>IF($N755&lt;&gt;1,"",IF($O755=1,N(IFERROR(INDEX('Catálogo'!$E$2:$E$500,MATCH($B755,'Catálogo'!$A$2:$A$500,0)),0)),INDEX($K$1:$K$754,MATCH($B755&amp;"|"&amp;($O755-1),$P$1:$P$754,0))))</f>
        <v/>
      </c>
    </row>
    <row r="756" ht="18" customHeight="1">
      <c r="A756" s="18" t="n"/>
      <c r="B756" s="6" t="n"/>
      <c r="C756" s="19">
        <f>IF($B756="","",IFERROR(INDEX('Catálogo'!$B$2:$B$500,MATCH($B756,'Catálogo'!$A$2:$A$500,0)),"Clave no encontrada"))</f>
        <v/>
      </c>
      <c r="D756" s="6" t="n"/>
      <c r="E756" s="8" t="n"/>
      <c r="F756" s="7" t="n"/>
      <c r="G756" s="6" t="n"/>
      <c r="H756" s="10">
        <f>IF($N756&lt;&gt;1,"",IF(AND($I756&gt;0,ISNUMBER($F756)),$F756,$R756))</f>
        <v/>
      </c>
      <c r="I756" s="9">
        <f>IF($N756&lt;&gt;1,"",IF($D756="Salida",-ABS($E756),IF($D756="Entrada",ABS($E756),$E756)))</f>
        <v/>
      </c>
      <c r="J756" s="9">
        <f>IF($N756&lt;&gt;1,"",$Q756+$I756)</f>
        <v/>
      </c>
      <c r="K756" s="10">
        <f>IF($N756&lt;&gt;1,"",IF($I756&gt;0,IF($Q756&gt;0,($Q756*$R756+$I756*$H756)/($Q756+$I756),$H756),$R756))</f>
        <v/>
      </c>
      <c r="L756" s="10">
        <f>IF($N756&lt;&gt;1,"",ROUND($J756*$K756,2))</f>
        <v/>
      </c>
      <c r="N756" s="17">
        <f>IF(AND($B756&lt;&gt;"",ISNUMBER($E756),$D756&lt;&gt;""),1,0)</f>
        <v/>
      </c>
      <c r="O756" s="17">
        <f>IF($N756=1,COUNTIFS($B$2:$B756,$B756,$N$2:$N756,1),"")</f>
        <v/>
      </c>
      <c r="P756" s="17">
        <f>IF($N756=1,$B756&amp;"|"&amp;$O756,"")</f>
        <v/>
      </c>
      <c r="Q756" s="17">
        <f>IF($N756&lt;&gt;1,"",IF($O756=1,N(IFERROR(INDEX('Catálogo'!$F$2:$F$500,MATCH($B756,'Catálogo'!$A$2:$A$500,0)),0)),INDEX($J$1:$J$755,MATCH($B756&amp;"|"&amp;($O756-1),$P$1:$P$755,0))))</f>
        <v/>
      </c>
      <c r="R756" s="17">
        <f>IF($N756&lt;&gt;1,"",IF($O756=1,N(IFERROR(INDEX('Catálogo'!$E$2:$E$500,MATCH($B756,'Catálogo'!$A$2:$A$500,0)),0)),INDEX($K$1:$K$755,MATCH($B756&amp;"|"&amp;($O756-1),$P$1:$P$755,0))))</f>
        <v/>
      </c>
    </row>
    <row r="757" ht="18" customHeight="1">
      <c r="A757" s="18" t="n"/>
      <c r="B757" s="6" t="n"/>
      <c r="C757" s="19">
        <f>IF($B757="","",IFERROR(INDEX('Catálogo'!$B$2:$B$500,MATCH($B757,'Catálogo'!$A$2:$A$500,0)),"Clave no encontrada"))</f>
        <v/>
      </c>
      <c r="D757" s="6" t="n"/>
      <c r="E757" s="8" t="n"/>
      <c r="F757" s="7" t="n"/>
      <c r="G757" s="6" t="n"/>
      <c r="H757" s="10">
        <f>IF($N757&lt;&gt;1,"",IF(AND($I757&gt;0,ISNUMBER($F757)),$F757,$R757))</f>
        <v/>
      </c>
      <c r="I757" s="9">
        <f>IF($N757&lt;&gt;1,"",IF($D757="Salida",-ABS($E757),IF($D757="Entrada",ABS($E757),$E757)))</f>
        <v/>
      </c>
      <c r="J757" s="9">
        <f>IF($N757&lt;&gt;1,"",$Q757+$I757)</f>
        <v/>
      </c>
      <c r="K757" s="10">
        <f>IF($N757&lt;&gt;1,"",IF($I757&gt;0,IF($Q757&gt;0,($Q757*$R757+$I757*$H757)/($Q757+$I757),$H757),$R757))</f>
        <v/>
      </c>
      <c r="L757" s="10">
        <f>IF($N757&lt;&gt;1,"",ROUND($J757*$K757,2))</f>
        <v/>
      </c>
      <c r="N757" s="17">
        <f>IF(AND($B757&lt;&gt;"",ISNUMBER($E757),$D757&lt;&gt;""),1,0)</f>
        <v/>
      </c>
      <c r="O757" s="17">
        <f>IF($N757=1,COUNTIFS($B$2:$B757,$B757,$N$2:$N757,1),"")</f>
        <v/>
      </c>
      <c r="P757" s="17">
        <f>IF($N757=1,$B757&amp;"|"&amp;$O757,"")</f>
        <v/>
      </c>
      <c r="Q757" s="17">
        <f>IF($N757&lt;&gt;1,"",IF($O757=1,N(IFERROR(INDEX('Catálogo'!$F$2:$F$500,MATCH($B757,'Catálogo'!$A$2:$A$500,0)),0)),INDEX($J$1:$J$756,MATCH($B757&amp;"|"&amp;($O757-1),$P$1:$P$756,0))))</f>
        <v/>
      </c>
      <c r="R757" s="17">
        <f>IF($N757&lt;&gt;1,"",IF($O757=1,N(IFERROR(INDEX('Catálogo'!$E$2:$E$500,MATCH($B757,'Catálogo'!$A$2:$A$500,0)),0)),INDEX($K$1:$K$756,MATCH($B757&amp;"|"&amp;($O757-1),$P$1:$P$756,0))))</f>
        <v/>
      </c>
    </row>
    <row r="758" ht="18" customHeight="1">
      <c r="A758" s="18" t="n"/>
      <c r="B758" s="6" t="n"/>
      <c r="C758" s="19">
        <f>IF($B758="","",IFERROR(INDEX('Catálogo'!$B$2:$B$500,MATCH($B758,'Catálogo'!$A$2:$A$500,0)),"Clave no encontrada"))</f>
        <v/>
      </c>
      <c r="D758" s="6" t="n"/>
      <c r="E758" s="8" t="n"/>
      <c r="F758" s="7" t="n"/>
      <c r="G758" s="6" t="n"/>
      <c r="H758" s="10">
        <f>IF($N758&lt;&gt;1,"",IF(AND($I758&gt;0,ISNUMBER($F758)),$F758,$R758))</f>
        <v/>
      </c>
      <c r="I758" s="9">
        <f>IF($N758&lt;&gt;1,"",IF($D758="Salida",-ABS($E758),IF($D758="Entrada",ABS($E758),$E758)))</f>
        <v/>
      </c>
      <c r="J758" s="9">
        <f>IF($N758&lt;&gt;1,"",$Q758+$I758)</f>
        <v/>
      </c>
      <c r="K758" s="10">
        <f>IF($N758&lt;&gt;1,"",IF($I758&gt;0,IF($Q758&gt;0,($Q758*$R758+$I758*$H758)/($Q758+$I758),$H758),$R758))</f>
        <v/>
      </c>
      <c r="L758" s="10">
        <f>IF($N758&lt;&gt;1,"",ROUND($J758*$K758,2))</f>
        <v/>
      </c>
      <c r="N758" s="17">
        <f>IF(AND($B758&lt;&gt;"",ISNUMBER($E758),$D758&lt;&gt;""),1,0)</f>
        <v/>
      </c>
      <c r="O758" s="17">
        <f>IF($N758=1,COUNTIFS($B$2:$B758,$B758,$N$2:$N758,1),"")</f>
        <v/>
      </c>
      <c r="P758" s="17">
        <f>IF($N758=1,$B758&amp;"|"&amp;$O758,"")</f>
        <v/>
      </c>
      <c r="Q758" s="17">
        <f>IF($N758&lt;&gt;1,"",IF($O758=1,N(IFERROR(INDEX('Catálogo'!$F$2:$F$500,MATCH($B758,'Catálogo'!$A$2:$A$500,0)),0)),INDEX($J$1:$J$757,MATCH($B758&amp;"|"&amp;($O758-1),$P$1:$P$757,0))))</f>
        <v/>
      </c>
      <c r="R758" s="17">
        <f>IF($N758&lt;&gt;1,"",IF($O758=1,N(IFERROR(INDEX('Catálogo'!$E$2:$E$500,MATCH($B758,'Catálogo'!$A$2:$A$500,0)),0)),INDEX($K$1:$K$757,MATCH($B758&amp;"|"&amp;($O758-1),$P$1:$P$757,0))))</f>
        <v/>
      </c>
    </row>
    <row r="759" ht="18" customHeight="1">
      <c r="A759" s="18" t="n"/>
      <c r="B759" s="6" t="n"/>
      <c r="C759" s="19">
        <f>IF($B759="","",IFERROR(INDEX('Catálogo'!$B$2:$B$500,MATCH($B759,'Catálogo'!$A$2:$A$500,0)),"Clave no encontrada"))</f>
        <v/>
      </c>
      <c r="D759" s="6" t="n"/>
      <c r="E759" s="8" t="n"/>
      <c r="F759" s="7" t="n"/>
      <c r="G759" s="6" t="n"/>
      <c r="H759" s="10">
        <f>IF($N759&lt;&gt;1,"",IF(AND($I759&gt;0,ISNUMBER($F759)),$F759,$R759))</f>
        <v/>
      </c>
      <c r="I759" s="9">
        <f>IF($N759&lt;&gt;1,"",IF($D759="Salida",-ABS($E759),IF($D759="Entrada",ABS($E759),$E759)))</f>
        <v/>
      </c>
      <c r="J759" s="9">
        <f>IF($N759&lt;&gt;1,"",$Q759+$I759)</f>
        <v/>
      </c>
      <c r="K759" s="10">
        <f>IF($N759&lt;&gt;1,"",IF($I759&gt;0,IF($Q759&gt;0,($Q759*$R759+$I759*$H759)/($Q759+$I759),$H759),$R759))</f>
        <v/>
      </c>
      <c r="L759" s="10">
        <f>IF($N759&lt;&gt;1,"",ROUND($J759*$K759,2))</f>
        <v/>
      </c>
      <c r="N759" s="17">
        <f>IF(AND($B759&lt;&gt;"",ISNUMBER($E759),$D759&lt;&gt;""),1,0)</f>
        <v/>
      </c>
      <c r="O759" s="17">
        <f>IF($N759=1,COUNTIFS($B$2:$B759,$B759,$N$2:$N759,1),"")</f>
        <v/>
      </c>
      <c r="P759" s="17">
        <f>IF($N759=1,$B759&amp;"|"&amp;$O759,"")</f>
        <v/>
      </c>
      <c r="Q759" s="17">
        <f>IF($N759&lt;&gt;1,"",IF($O759=1,N(IFERROR(INDEX('Catálogo'!$F$2:$F$500,MATCH($B759,'Catálogo'!$A$2:$A$500,0)),0)),INDEX($J$1:$J$758,MATCH($B759&amp;"|"&amp;($O759-1),$P$1:$P$758,0))))</f>
        <v/>
      </c>
      <c r="R759" s="17">
        <f>IF($N759&lt;&gt;1,"",IF($O759=1,N(IFERROR(INDEX('Catálogo'!$E$2:$E$500,MATCH($B759,'Catálogo'!$A$2:$A$500,0)),0)),INDEX($K$1:$K$758,MATCH($B759&amp;"|"&amp;($O759-1),$P$1:$P$758,0))))</f>
        <v/>
      </c>
    </row>
    <row r="760" ht="18" customHeight="1">
      <c r="A760" s="18" t="n"/>
      <c r="B760" s="6" t="n"/>
      <c r="C760" s="19">
        <f>IF($B760="","",IFERROR(INDEX('Catálogo'!$B$2:$B$500,MATCH($B760,'Catálogo'!$A$2:$A$500,0)),"Clave no encontrada"))</f>
        <v/>
      </c>
      <c r="D760" s="6" t="n"/>
      <c r="E760" s="8" t="n"/>
      <c r="F760" s="7" t="n"/>
      <c r="G760" s="6" t="n"/>
      <c r="H760" s="10">
        <f>IF($N760&lt;&gt;1,"",IF(AND($I760&gt;0,ISNUMBER($F760)),$F760,$R760))</f>
        <v/>
      </c>
      <c r="I760" s="9">
        <f>IF($N760&lt;&gt;1,"",IF($D760="Salida",-ABS($E760),IF($D760="Entrada",ABS($E760),$E760)))</f>
        <v/>
      </c>
      <c r="J760" s="9">
        <f>IF($N760&lt;&gt;1,"",$Q760+$I760)</f>
        <v/>
      </c>
      <c r="K760" s="10">
        <f>IF($N760&lt;&gt;1,"",IF($I760&gt;0,IF($Q760&gt;0,($Q760*$R760+$I760*$H760)/($Q760+$I760),$H760),$R760))</f>
        <v/>
      </c>
      <c r="L760" s="10">
        <f>IF($N760&lt;&gt;1,"",ROUND($J760*$K760,2))</f>
        <v/>
      </c>
      <c r="N760" s="17">
        <f>IF(AND($B760&lt;&gt;"",ISNUMBER($E760),$D760&lt;&gt;""),1,0)</f>
        <v/>
      </c>
      <c r="O760" s="17">
        <f>IF($N760=1,COUNTIFS($B$2:$B760,$B760,$N$2:$N760,1),"")</f>
        <v/>
      </c>
      <c r="P760" s="17">
        <f>IF($N760=1,$B760&amp;"|"&amp;$O760,"")</f>
        <v/>
      </c>
      <c r="Q760" s="17">
        <f>IF($N760&lt;&gt;1,"",IF($O760=1,N(IFERROR(INDEX('Catálogo'!$F$2:$F$500,MATCH($B760,'Catálogo'!$A$2:$A$500,0)),0)),INDEX($J$1:$J$759,MATCH($B760&amp;"|"&amp;($O760-1),$P$1:$P$759,0))))</f>
        <v/>
      </c>
      <c r="R760" s="17">
        <f>IF($N760&lt;&gt;1,"",IF($O760=1,N(IFERROR(INDEX('Catálogo'!$E$2:$E$500,MATCH($B760,'Catálogo'!$A$2:$A$500,0)),0)),INDEX($K$1:$K$759,MATCH($B760&amp;"|"&amp;($O760-1),$P$1:$P$759,0))))</f>
        <v/>
      </c>
    </row>
    <row r="761" ht="18" customHeight="1">
      <c r="A761" s="18" t="n"/>
      <c r="B761" s="6" t="n"/>
      <c r="C761" s="19">
        <f>IF($B761="","",IFERROR(INDEX('Catálogo'!$B$2:$B$500,MATCH($B761,'Catálogo'!$A$2:$A$500,0)),"Clave no encontrada"))</f>
        <v/>
      </c>
      <c r="D761" s="6" t="n"/>
      <c r="E761" s="8" t="n"/>
      <c r="F761" s="7" t="n"/>
      <c r="G761" s="6" t="n"/>
      <c r="H761" s="10">
        <f>IF($N761&lt;&gt;1,"",IF(AND($I761&gt;0,ISNUMBER($F761)),$F761,$R761))</f>
        <v/>
      </c>
      <c r="I761" s="9">
        <f>IF($N761&lt;&gt;1,"",IF($D761="Salida",-ABS($E761),IF($D761="Entrada",ABS($E761),$E761)))</f>
        <v/>
      </c>
      <c r="J761" s="9">
        <f>IF($N761&lt;&gt;1,"",$Q761+$I761)</f>
        <v/>
      </c>
      <c r="K761" s="10">
        <f>IF($N761&lt;&gt;1,"",IF($I761&gt;0,IF($Q761&gt;0,($Q761*$R761+$I761*$H761)/($Q761+$I761),$H761),$R761))</f>
        <v/>
      </c>
      <c r="L761" s="10">
        <f>IF($N761&lt;&gt;1,"",ROUND($J761*$K761,2))</f>
        <v/>
      </c>
      <c r="N761" s="17">
        <f>IF(AND($B761&lt;&gt;"",ISNUMBER($E761),$D761&lt;&gt;""),1,0)</f>
        <v/>
      </c>
      <c r="O761" s="17">
        <f>IF($N761=1,COUNTIFS($B$2:$B761,$B761,$N$2:$N761,1),"")</f>
        <v/>
      </c>
      <c r="P761" s="17">
        <f>IF($N761=1,$B761&amp;"|"&amp;$O761,"")</f>
        <v/>
      </c>
      <c r="Q761" s="17">
        <f>IF($N761&lt;&gt;1,"",IF($O761=1,N(IFERROR(INDEX('Catálogo'!$F$2:$F$500,MATCH($B761,'Catálogo'!$A$2:$A$500,0)),0)),INDEX($J$1:$J$760,MATCH($B761&amp;"|"&amp;($O761-1),$P$1:$P$760,0))))</f>
        <v/>
      </c>
      <c r="R761" s="17">
        <f>IF($N761&lt;&gt;1,"",IF($O761=1,N(IFERROR(INDEX('Catálogo'!$E$2:$E$500,MATCH($B761,'Catálogo'!$A$2:$A$500,0)),0)),INDEX($K$1:$K$760,MATCH($B761&amp;"|"&amp;($O761-1),$P$1:$P$760,0))))</f>
        <v/>
      </c>
    </row>
    <row r="762" ht="18" customHeight="1">
      <c r="A762" s="18" t="n"/>
      <c r="B762" s="6" t="n"/>
      <c r="C762" s="19">
        <f>IF($B762="","",IFERROR(INDEX('Catálogo'!$B$2:$B$500,MATCH($B762,'Catálogo'!$A$2:$A$500,0)),"Clave no encontrada"))</f>
        <v/>
      </c>
      <c r="D762" s="6" t="n"/>
      <c r="E762" s="8" t="n"/>
      <c r="F762" s="7" t="n"/>
      <c r="G762" s="6" t="n"/>
      <c r="H762" s="10">
        <f>IF($N762&lt;&gt;1,"",IF(AND($I762&gt;0,ISNUMBER($F762)),$F762,$R762))</f>
        <v/>
      </c>
      <c r="I762" s="9">
        <f>IF($N762&lt;&gt;1,"",IF($D762="Salida",-ABS($E762),IF($D762="Entrada",ABS($E762),$E762)))</f>
        <v/>
      </c>
      <c r="J762" s="9">
        <f>IF($N762&lt;&gt;1,"",$Q762+$I762)</f>
        <v/>
      </c>
      <c r="K762" s="10">
        <f>IF($N762&lt;&gt;1,"",IF($I762&gt;0,IF($Q762&gt;0,($Q762*$R762+$I762*$H762)/($Q762+$I762),$H762),$R762))</f>
        <v/>
      </c>
      <c r="L762" s="10">
        <f>IF($N762&lt;&gt;1,"",ROUND($J762*$K762,2))</f>
        <v/>
      </c>
      <c r="N762" s="17">
        <f>IF(AND($B762&lt;&gt;"",ISNUMBER($E762),$D762&lt;&gt;""),1,0)</f>
        <v/>
      </c>
      <c r="O762" s="17">
        <f>IF($N762=1,COUNTIFS($B$2:$B762,$B762,$N$2:$N762,1),"")</f>
        <v/>
      </c>
      <c r="P762" s="17">
        <f>IF($N762=1,$B762&amp;"|"&amp;$O762,"")</f>
        <v/>
      </c>
      <c r="Q762" s="17">
        <f>IF($N762&lt;&gt;1,"",IF($O762=1,N(IFERROR(INDEX('Catálogo'!$F$2:$F$500,MATCH($B762,'Catálogo'!$A$2:$A$500,0)),0)),INDEX($J$1:$J$761,MATCH($B762&amp;"|"&amp;($O762-1),$P$1:$P$761,0))))</f>
        <v/>
      </c>
      <c r="R762" s="17">
        <f>IF($N762&lt;&gt;1,"",IF($O762=1,N(IFERROR(INDEX('Catálogo'!$E$2:$E$500,MATCH($B762,'Catálogo'!$A$2:$A$500,0)),0)),INDEX($K$1:$K$761,MATCH($B762&amp;"|"&amp;($O762-1),$P$1:$P$761,0))))</f>
        <v/>
      </c>
    </row>
    <row r="763" ht="18" customHeight="1">
      <c r="A763" s="18" t="n"/>
      <c r="B763" s="6" t="n"/>
      <c r="C763" s="19">
        <f>IF($B763="","",IFERROR(INDEX('Catálogo'!$B$2:$B$500,MATCH($B763,'Catálogo'!$A$2:$A$500,0)),"Clave no encontrada"))</f>
        <v/>
      </c>
      <c r="D763" s="6" t="n"/>
      <c r="E763" s="8" t="n"/>
      <c r="F763" s="7" t="n"/>
      <c r="G763" s="6" t="n"/>
      <c r="H763" s="10">
        <f>IF($N763&lt;&gt;1,"",IF(AND($I763&gt;0,ISNUMBER($F763)),$F763,$R763))</f>
        <v/>
      </c>
      <c r="I763" s="9">
        <f>IF($N763&lt;&gt;1,"",IF($D763="Salida",-ABS($E763),IF($D763="Entrada",ABS($E763),$E763)))</f>
        <v/>
      </c>
      <c r="J763" s="9">
        <f>IF($N763&lt;&gt;1,"",$Q763+$I763)</f>
        <v/>
      </c>
      <c r="K763" s="10">
        <f>IF($N763&lt;&gt;1,"",IF($I763&gt;0,IF($Q763&gt;0,($Q763*$R763+$I763*$H763)/($Q763+$I763),$H763),$R763))</f>
        <v/>
      </c>
      <c r="L763" s="10">
        <f>IF($N763&lt;&gt;1,"",ROUND($J763*$K763,2))</f>
        <v/>
      </c>
      <c r="N763" s="17">
        <f>IF(AND($B763&lt;&gt;"",ISNUMBER($E763),$D763&lt;&gt;""),1,0)</f>
        <v/>
      </c>
      <c r="O763" s="17">
        <f>IF($N763=1,COUNTIFS($B$2:$B763,$B763,$N$2:$N763,1),"")</f>
        <v/>
      </c>
      <c r="P763" s="17">
        <f>IF($N763=1,$B763&amp;"|"&amp;$O763,"")</f>
        <v/>
      </c>
      <c r="Q763" s="17">
        <f>IF($N763&lt;&gt;1,"",IF($O763=1,N(IFERROR(INDEX('Catálogo'!$F$2:$F$500,MATCH($B763,'Catálogo'!$A$2:$A$500,0)),0)),INDEX($J$1:$J$762,MATCH($B763&amp;"|"&amp;($O763-1),$P$1:$P$762,0))))</f>
        <v/>
      </c>
      <c r="R763" s="17">
        <f>IF($N763&lt;&gt;1,"",IF($O763=1,N(IFERROR(INDEX('Catálogo'!$E$2:$E$500,MATCH($B763,'Catálogo'!$A$2:$A$500,0)),0)),INDEX($K$1:$K$762,MATCH($B763&amp;"|"&amp;($O763-1),$P$1:$P$762,0))))</f>
        <v/>
      </c>
    </row>
    <row r="764" ht="18" customHeight="1">
      <c r="A764" s="18" t="n"/>
      <c r="B764" s="6" t="n"/>
      <c r="C764" s="19">
        <f>IF($B764="","",IFERROR(INDEX('Catálogo'!$B$2:$B$500,MATCH($B764,'Catálogo'!$A$2:$A$500,0)),"Clave no encontrada"))</f>
        <v/>
      </c>
      <c r="D764" s="6" t="n"/>
      <c r="E764" s="8" t="n"/>
      <c r="F764" s="7" t="n"/>
      <c r="G764" s="6" t="n"/>
      <c r="H764" s="10">
        <f>IF($N764&lt;&gt;1,"",IF(AND($I764&gt;0,ISNUMBER($F764)),$F764,$R764))</f>
        <v/>
      </c>
      <c r="I764" s="9">
        <f>IF($N764&lt;&gt;1,"",IF($D764="Salida",-ABS($E764),IF($D764="Entrada",ABS($E764),$E764)))</f>
        <v/>
      </c>
      <c r="J764" s="9">
        <f>IF($N764&lt;&gt;1,"",$Q764+$I764)</f>
        <v/>
      </c>
      <c r="K764" s="10">
        <f>IF($N764&lt;&gt;1,"",IF($I764&gt;0,IF($Q764&gt;0,($Q764*$R764+$I764*$H764)/($Q764+$I764),$H764),$R764))</f>
        <v/>
      </c>
      <c r="L764" s="10">
        <f>IF($N764&lt;&gt;1,"",ROUND($J764*$K764,2))</f>
        <v/>
      </c>
      <c r="N764" s="17">
        <f>IF(AND($B764&lt;&gt;"",ISNUMBER($E764),$D764&lt;&gt;""),1,0)</f>
        <v/>
      </c>
      <c r="O764" s="17">
        <f>IF($N764=1,COUNTIFS($B$2:$B764,$B764,$N$2:$N764,1),"")</f>
        <v/>
      </c>
      <c r="P764" s="17">
        <f>IF($N764=1,$B764&amp;"|"&amp;$O764,"")</f>
        <v/>
      </c>
      <c r="Q764" s="17">
        <f>IF($N764&lt;&gt;1,"",IF($O764=1,N(IFERROR(INDEX('Catálogo'!$F$2:$F$500,MATCH($B764,'Catálogo'!$A$2:$A$500,0)),0)),INDEX($J$1:$J$763,MATCH($B764&amp;"|"&amp;($O764-1),$P$1:$P$763,0))))</f>
        <v/>
      </c>
      <c r="R764" s="17">
        <f>IF($N764&lt;&gt;1,"",IF($O764=1,N(IFERROR(INDEX('Catálogo'!$E$2:$E$500,MATCH($B764,'Catálogo'!$A$2:$A$500,0)),0)),INDEX($K$1:$K$763,MATCH($B764&amp;"|"&amp;($O764-1),$P$1:$P$763,0))))</f>
        <v/>
      </c>
    </row>
    <row r="765" ht="18" customHeight="1">
      <c r="A765" s="18" t="n"/>
      <c r="B765" s="6" t="n"/>
      <c r="C765" s="19">
        <f>IF($B765="","",IFERROR(INDEX('Catálogo'!$B$2:$B$500,MATCH($B765,'Catálogo'!$A$2:$A$500,0)),"Clave no encontrada"))</f>
        <v/>
      </c>
      <c r="D765" s="6" t="n"/>
      <c r="E765" s="8" t="n"/>
      <c r="F765" s="7" t="n"/>
      <c r="G765" s="6" t="n"/>
      <c r="H765" s="10">
        <f>IF($N765&lt;&gt;1,"",IF(AND($I765&gt;0,ISNUMBER($F765)),$F765,$R765))</f>
        <v/>
      </c>
      <c r="I765" s="9">
        <f>IF($N765&lt;&gt;1,"",IF($D765="Salida",-ABS($E765),IF($D765="Entrada",ABS($E765),$E765)))</f>
        <v/>
      </c>
      <c r="J765" s="9">
        <f>IF($N765&lt;&gt;1,"",$Q765+$I765)</f>
        <v/>
      </c>
      <c r="K765" s="10">
        <f>IF($N765&lt;&gt;1,"",IF($I765&gt;0,IF($Q765&gt;0,($Q765*$R765+$I765*$H765)/($Q765+$I765),$H765),$R765))</f>
        <v/>
      </c>
      <c r="L765" s="10">
        <f>IF($N765&lt;&gt;1,"",ROUND($J765*$K765,2))</f>
        <v/>
      </c>
      <c r="N765" s="17">
        <f>IF(AND($B765&lt;&gt;"",ISNUMBER($E765),$D765&lt;&gt;""),1,0)</f>
        <v/>
      </c>
      <c r="O765" s="17">
        <f>IF($N765=1,COUNTIFS($B$2:$B765,$B765,$N$2:$N765,1),"")</f>
        <v/>
      </c>
      <c r="P765" s="17">
        <f>IF($N765=1,$B765&amp;"|"&amp;$O765,"")</f>
        <v/>
      </c>
      <c r="Q765" s="17">
        <f>IF($N765&lt;&gt;1,"",IF($O765=1,N(IFERROR(INDEX('Catálogo'!$F$2:$F$500,MATCH($B765,'Catálogo'!$A$2:$A$500,0)),0)),INDEX($J$1:$J$764,MATCH($B765&amp;"|"&amp;($O765-1),$P$1:$P$764,0))))</f>
        <v/>
      </c>
      <c r="R765" s="17">
        <f>IF($N765&lt;&gt;1,"",IF($O765=1,N(IFERROR(INDEX('Catálogo'!$E$2:$E$500,MATCH($B765,'Catálogo'!$A$2:$A$500,0)),0)),INDEX($K$1:$K$764,MATCH($B765&amp;"|"&amp;($O765-1),$P$1:$P$764,0))))</f>
        <v/>
      </c>
    </row>
    <row r="766" ht="18" customHeight="1">
      <c r="A766" s="18" t="n"/>
      <c r="B766" s="6" t="n"/>
      <c r="C766" s="19">
        <f>IF($B766="","",IFERROR(INDEX('Catálogo'!$B$2:$B$500,MATCH($B766,'Catálogo'!$A$2:$A$500,0)),"Clave no encontrada"))</f>
        <v/>
      </c>
      <c r="D766" s="6" t="n"/>
      <c r="E766" s="8" t="n"/>
      <c r="F766" s="7" t="n"/>
      <c r="G766" s="6" t="n"/>
      <c r="H766" s="10">
        <f>IF($N766&lt;&gt;1,"",IF(AND($I766&gt;0,ISNUMBER($F766)),$F766,$R766))</f>
        <v/>
      </c>
      <c r="I766" s="9">
        <f>IF($N766&lt;&gt;1,"",IF($D766="Salida",-ABS($E766),IF($D766="Entrada",ABS($E766),$E766)))</f>
        <v/>
      </c>
      <c r="J766" s="9">
        <f>IF($N766&lt;&gt;1,"",$Q766+$I766)</f>
        <v/>
      </c>
      <c r="K766" s="10">
        <f>IF($N766&lt;&gt;1,"",IF($I766&gt;0,IF($Q766&gt;0,($Q766*$R766+$I766*$H766)/($Q766+$I766),$H766),$R766))</f>
        <v/>
      </c>
      <c r="L766" s="10">
        <f>IF($N766&lt;&gt;1,"",ROUND($J766*$K766,2))</f>
        <v/>
      </c>
      <c r="N766" s="17">
        <f>IF(AND($B766&lt;&gt;"",ISNUMBER($E766),$D766&lt;&gt;""),1,0)</f>
        <v/>
      </c>
      <c r="O766" s="17">
        <f>IF($N766=1,COUNTIFS($B$2:$B766,$B766,$N$2:$N766,1),"")</f>
        <v/>
      </c>
      <c r="P766" s="17">
        <f>IF($N766=1,$B766&amp;"|"&amp;$O766,"")</f>
        <v/>
      </c>
      <c r="Q766" s="17">
        <f>IF($N766&lt;&gt;1,"",IF($O766=1,N(IFERROR(INDEX('Catálogo'!$F$2:$F$500,MATCH($B766,'Catálogo'!$A$2:$A$500,0)),0)),INDEX($J$1:$J$765,MATCH($B766&amp;"|"&amp;($O766-1),$P$1:$P$765,0))))</f>
        <v/>
      </c>
      <c r="R766" s="17">
        <f>IF($N766&lt;&gt;1,"",IF($O766=1,N(IFERROR(INDEX('Catálogo'!$E$2:$E$500,MATCH($B766,'Catálogo'!$A$2:$A$500,0)),0)),INDEX($K$1:$K$765,MATCH($B766&amp;"|"&amp;($O766-1),$P$1:$P$765,0))))</f>
        <v/>
      </c>
    </row>
    <row r="767" ht="18" customHeight="1">
      <c r="A767" s="18" t="n"/>
      <c r="B767" s="6" t="n"/>
      <c r="C767" s="19">
        <f>IF($B767="","",IFERROR(INDEX('Catálogo'!$B$2:$B$500,MATCH($B767,'Catálogo'!$A$2:$A$500,0)),"Clave no encontrada"))</f>
        <v/>
      </c>
      <c r="D767" s="6" t="n"/>
      <c r="E767" s="8" t="n"/>
      <c r="F767" s="7" t="n"/>
      <c r="G767" s="6" t="n"/>
      <c r="H767" s="10">
        <f>IF($N767&lt;&gt;1,"",IF(AND($I767&gt;0,ISNUMBER($F767)),$F767,$R767))</f>
        <v/>
      </c>
      <c r="I767" s="9">
        <f>IF($N767&lt;&gt;1,"",IF($D767="Salida",-ABS($E767),IF($D767="Entrada",ABS($E767),$E767)))</f>
        <v/>
      </c>
      <c r="J767" s="9">
        <f>IF($N767&lt;&gt;1,"",$Q767+$I767)</f>
        <v/>
      </c>
      <c r="K767" s="10">
        <f>IF($N767&lt;&gt;1,"",IF($I767&gt;0,IF($Q767&gt;0,($Q767*$R767+$I767*$H767)/($Q767+$I767),$H767),$R767))</f>
        <v/>
      </c>
      <c r="L767" s="10">
        <f>IF($N767&lt;&gt;1,"",ROUND($J767*$K767,2))</f>
        <v/>
      </c>
      <c r="N767" s="17">
        <f>IF(AND($B767&lt;&gt;"",ISNUMBER($E767),$D767&lt;&gt;""),1,0)</f>
        <v/>
      </c>
      <c r="O767" s="17">
        <f>IF($N767=1,COUNTIFS($B$2:$B767,$B767,$N$2:$N767,1),"")</f>
        <v/>
      </c>
      <c r="P767" s="17">
        <f>IF($N767=1,$B767&amp;"|"&amp;$O767,"")</f>
        <v/>
      </c>
      <c r="Q767" s="17">
        <f>IF($N767&lt;&gt;1,"",IF($O767=1,N(IFERROR(INDEX('Catálogo'!$F$2:$F$500,MATCH($B767,'Catálogo'!$A$2:$A$500,0)),0)),INDEX($J$1:$J$766,MATCH($B767&amp;"|"&amp;($O767-1),$P$1:$P$766,0))))</f>
        <v/>
      </c>
      <c r="R767" s="17">
        <f>IF($N767&lt;&gt;1,"",IF($O767=1,N(IFERROR(INDEX('Catálogo'!$E$2:$E$500,MATCH($B767,'Catálogo'!$A$2:$A$500,0)),0)),INDEX($K$1:$K$766,MATCH($B767&amp;"|"&amp;($O767-1),$P$1:$P$766,0))))</f>
        <v/>
      </c>
    </row>
    <row r="768" ht="18" customHeight="1">
      <c r="A768" s="18" t="n"/>
      <c r="B768" s="6" t="n"/>
      <c r="C768" s="19">
        <f>IF($B768="","",IFERROR(INDEX('Catálogo'!$B$2:$B$500,MATCH($B768,'Catálogo'!$A$2:$A$500,0)),"Clave no encontrada"))</f>
        <v/>
      </c>
      <c r="D768" s="6" t="n"/>
      <c r="E768" s="8" t="n"/>
      <c r="F768" s="7" t="n"/>
      <c r="G768" s="6" t="n"/>
      <c r="H768" s="10">
        <f>IF($N768&lt;&gt;1,"",IF(AND($I768&gt;0,ISNUMBER($F768)),$F768,$R768))</f>
        <v/>
      </c>
      <c r="I768" s="9">
        <f>IF($N768&lt;&gt;1,"",IF($D768="Salida",-ABS($E768),IF($D768="Entrada",ABS($E768),$E768)))</f>
        <v/>
      </c>
      <c r="J768" s="9">
        <f>IF($N768&lt;&gt;1,"",$Q768+$I768)</f>
        <v/>
      </c>
      <c r="K768" s="10">
        <f>IF($N768&lt;&gt;1,"",IF($I768&gt;0,IF($Q768&gt;0,($Q768*$R768+$I768*$H768)/($Q768+$I768),$H768),$R768))</f>
        <v/>
      </c>
      <c r="L768" s="10">
        <f>IF($N768&lt;&gt;1,"",ROUND($J768*$K768,2))</f>
        <v/>
      </c>
      <c r="N768" s="17">
        <f>IF(AND($B768&lt;&gt;"",ISNUMBER($E768),$D768&lt;&gt;""),1,0)</f>
        <v/>
      </c>
      <c r="O768" s="17">
        <f>IF($N768=1,COUNTIFS($B$2:$B768,$B768,$N$2:$N768,1),"")</f>
        <v/>
      </c>
      <c r="P768" s="17">
        <f>IF($N768=1,$B768&amp;"|"&amp;$O768,"")</f>
        <v/>
      </c>
      <c r="Q768" s="17">
        <f>IF($N768&lt;&gt;1,"",IF($O768=1,N(IFERROR(INDEX('Catálogo'!$F$2:$F$500,MATCH($B768,'Catálogo'!$A$2:$A$500,0)),0)),INDEX($J$1:$J$767,MATCH($B768&amp;"|"&amp;($O768-1),$P$1:$P$767,0))))</f>
        <v/>
      </c>
      <c r="R768" s="17">
        <f>IF($N768&lt;&gt;1,"",IF($O768=1,N(IFERROR(INDEX('Catálogo'!$E$2:$E$500,MATCH($B768,'Catálogo'!$A$2:$A$500,0)),0)),INDEX($K$1:$K$767,MATCH($B768&amp;"|"&amp;($O768-1),$P$1:$P$767,0))))</f>
        <v/>
      </c>
    </row>
    <row r="769" ht="18" customHeight="1">
      <c r="A769" s="18" t="n"/>
      <c r="B769" s="6" t="n"/>
      <c r="C769" s="19">
        <f>IF($B769="","",IFERROR(INDEX('Catálogo'!$B$2:$B$500,MATCH($B769,'Catálogo'!$A$2:$A$500,0)),"Clave no encontrada"))</f>
        <v/>
      </c>
      <c r="D769" s="6" t="n"/>
      <c r="E769" s="8" t="n"/>
      <c r="F769" s="7" t="n"/>
      <c r="G769" s="6" t="n"/>
      <c r="H769" s="10">
        <f>IF($N769&lt;&gt;1,"",IF(AND($I769&gt;0,ISNUMBER($F769)),$F769,$R769))</f>
        <v/>
      </c>
      <c r="I769" s="9">
        <f>IF($N769&lt;&gt;1,"",IF($D769="Salida",-ABS($E769),IF($D769="Entrada",ABS($E769),$E769)))</f>
        <v/>
      </c>
      <c r="J769" s="9">
        <f>IF($N769&lt;&gt;1,"",$Q769+$I769)</f>
        <v/>
      </c>
      <c r="K769" s="10">
        <f>IF($N769&lt;&gt;1,"",IF($I769&gt;0,IF($Q769&gt;0,($Q769*$R769+$I769*$H769)/($Q769+$I769),$H769),$R769))</f>
        <v/>
      </c>
      <c r="L769" s="10">
        <f>IF($N769&lt;&gt;1,"",ROUND($J769*$K769,2))</f>
        <v/>
      </c>
      <c r="N769" s="17">
        <f>IF(AND($B769&lt;&gt;"",ISNUMBER($E769),$D769&lt;&gt;""),1,0)</f>
        <v/>
      </c>
      <c r="O769" s="17">
        <f>IF($N769=1,COUNTIFS($B$2:$B769,$B769,$N$2:$N769,1),"")</f>
        <v/>
      </c>
      <c r="P769" s="17">
        <f>IF($N769=1,$B769&amp;"|"&amp;$O769,"")</f>
        <v/>
      </c>
      <c r="Q769" s="17">
        <f>IF($N769&lt;&gt;1,"",IF($O769=1,N(IFERROR(INDEX('Catálogo'!$F$2:$F$500,MATCH($B769,'Catálogo'!$A$2:$A$500,0)),0)),INDEX($J$1:$J$768,MATCH($B769&amp;"|"&amp;($O769-1),$P$1:$P$768,0))))</f>
        <v/>
      </c>
      <c r="R769" s="17">
        <f>IF($N769&lt;&gt;1,"",IF($O769=1,N(IFERROR(INDEX('Catálogo'!$E$2:$E$500,MATCH($B769,'Catálogo'!$A$2:$A$500,0)),0)),INDEX($K$1:$K$768,MATCH($B769&amp;"|"&amp;($O769-1),$P$1:$P$768,0))))</f>
        <v/>
      </c>
    </row>
    <row r="770" ht="18" customHeight="1">
      <c r="A770" s="18" t="n"/>
      <c r="B770" s="6" t="n"/>
      <c r="C770" s="19">
        <f>IF($B770="","",IFERROR(INDEX('Catálogo'!$B$2:$B$500,MATCH($B770,'Catálogo'!$A$2:$A$500,0)),"Clave no encontrada"))</f>
        <v/>
      </c>
      <c r="D770" s="6" t="n"/>
      <c r="E770" s="8" t="n"/>
      <c r="F770" s="7" t="n"/>
      <c r="G770" s="6" t="n"/>
      <c r="H770" s="10">
        <f>IF($N770&lt;&gt;1,"",IF(AND($I770&gt;0,ISNUMBER($F770)),$F770,$R770))</f>
        <v/>
      </c>
      <c r="I770" s="9">
        <f>IF($N770&lt;&gt;1,"",IF($D770="Salida",-ABS($E770),IF($D770="Entrada",ABS($E770),$E770)))</f>
        <v/>
      </c>
      <c r="J770" s="9">
        <f>IF($N770&lt;&gt;1,"",$Q770+$I770)</f>
        <v/>
      </c>
      <c r="K770" s="10">
        <f>IF($N770&lt;&gt;1,"",IF($I770&gt;0,IF($Q770&gt;0,($Q770*$R770+$I770*$H770)/($Q770+$I770),$H770),$R770))</f>
        <v/>
      </c>
      <c r="L770" s="10">
        <f>IF($N770&lt;&gt;1,"",ROUND($J770*$K770,2))</f>
        <v/>
      </c>
      <c r="N770" s="17">
        <f>IF(AND($B770&lt;&gt;"",ISNUMBER($E770),$D770&lt;&gt;""),1,0)</f>
        <v/>
      </c>
      <c r="O770" s="17">
        <f>IF($N770=1,COUNTIFS($B$2:$B770,$B770,$N$2:$N770,1),"")</f>
        <v/>
      </c>
      <c r="P770" s="17">
        <f>IF($N770=1,$B770&amp;"|"&amp;$O770,"")</f>
        <v/>
      </c>
      <c r="Q770" s="17">
        <f>IF($N770&lt;&gt;1,"",IF($O770=1,N(IFERROR(INDEX('Catálogo'!$F$2:$F$500,MATCH($B770,'Catálogo'!$A$2:$A$500,0)),0)),INDEX($J$1:$J$769,MATCH($B770&amp;"|"&amp;($O770-1),$P$1:$P$769,0))))</f>
        <v/>
      </c>
      <c r="R770" s="17">
        <f>IF($N770&lt;&gt;1,"",IF($O770=1,N(IFERROR(INDEX('Catálogo'!$E$2:$E$500,MATCH($B770,'Catálogo'!$A$2:$A$500,0)),0)),INDEX($K$1:$K$769,MATCH($B770&amp;"|"&amp;($O770-1),$P$1:$P$769,0))))</f>
        <v/>
      </c>
    </row>
    <row r="771" ht="18" customHeight="1">
      <c r="A771" s="18" t="n"/>
      <c r="B771" s="6" t="n"/>
      <c r="C771" s="19">
        <f>IF($B771="","",IFERROR(INDEX('Catálogo'!$B$2:$B$500,MATCH($B771,'Catálogo'!$A$2:$A$500,0)),"Clave no encontrada"))</f>
        <v/>
      </c>
      <c r="D771" s="6" t="n"/>
      <c r="E771" s="8" t="n"/>
      <c r="F771" s="7" t="n"/>
      <c r="G771" s="6" t="n"/>
      <c r="H771" s="10">
        <f>IF($N771&lt;&gt;1,"",IF(AND($I771&gt;0,ISNUMBER($F771)),$F771,$R771))</f>
        <v/>
      </c>
      <c r="I771" s="9">
        <f>IF($N771&lt;&gt;1,"",IF($D771="Salida",-ABS($E771),IF($D771="Entrada",ABS($E771),$E771)))</f>
        <v/>
      </c>
      <c r="J771" s="9">
        <f>IF($N771&lt;&gt;1,"",$Q771+$I771)</f>
        <v/>
      </c>
      <c r="K771" s="10">
        <f>IF($N771&lt;&gt;1,"",IF($I771&gt;0,IF($Q771&gt;0,($Q771*$R771+$I771*$H771)/($Q771+$I771),$H771),$R771))</f>
        <v/>
      </c>
      <c r="L771" s="10">
        <f>IF($N771&lt;&gt;1,"",ROUND($J771*$K771,2))</f>
        <v/>
      </c>
      <c r="N771" s="17">
        <f>IF(AND($B771&lt;&gt;"",ISNUMBER($E771),$D771&lt;&gt;""),1,0)</f>
        <v/>
      </c>
      <c r="O771" s="17">
        <f>IF($N771=1,COUNTIFS($B$2:$B771,$B771,$N$2:$N771,1),"")</f>
        <v/>
      </c>
      <c r="P771" s="17">
        <f>IF($N771=1,$B771&amp;"|"&amp;$O771,"")</f>
        <v/>
      </c>
      <c r="Q771" s="17">
        <f>IF($N771&lt;&gt;1,"",IF($O771=1,N(IFERROR(INDEX('Catálogo'!$F$2:$F$500,MATCH($B771,'Catálogo'!$A$2:$A$500,0)),0)),INDEX($J$1:$J$770,MATCH($B771&amp;"|"&amp;($O771-1),$P$1:$P$770,0))))</f>
        <v/>
      </c>
      <c r="R771" s="17">
        <f>IF($N771&lt;&gt;1,"",IF($O771=1,N(IFERROR(INDEX('Catálogo'!$E$2:$E$500,MATCH($B771,'Catálogo'!$A$2:$A$500,0)),0)),INDEX($K$1:$K$770,MATCH($B771&amp;"|"&amp;($O771-1),$P$1:$P$770,0))))</f>
        <v/>
      </c>
    </row>
    <row r="772" ht="18" customHeight="1">
      <c r="A772" s="18" t="n"/>
      <c r="B772" s="6" t="n"/>
      <c r="C772" s="19">
        <f>IF($B772="","",IFERROR(INDEX('Catálogo'!$B$2:$B$500,MATCH($B772,'Catálogo'!$A$2:$A$500,0)),"Clave no encontrada"))</f>
        <v/>
      </c>
      <c r="D772" s="6" t="n"/>
      <c r="E772" s="8" t="n"/>
      <c r="F772" s="7" t="n"/>
      <c r="G772" s="6" t="n"/>
      <c r="H772" s="10">
        <f>IF($N772&lt;&gt;1,"",IF(AND($I772&gt;0,ISNUMBER($F772)),$F772,$R772))</f>
        <v/>
      </c>
      <c r="I772" s="9">
        <f>IF($N772&lt;&gt;1,"",IF($D772="Salida",-ABS($E772),IF($D772="Entrada",ABS($E772),$E772)))</f>
        <v/>
      </c>
      <c r="J772" s="9">
        <f>IF($N772&lt;&gt;1,"",$Q772+$I772)</f>
        <v/>
      </c>
      <c r="K772" s="10">
        <f>IF($N772&lt;&gt;1,"",IF($I772&gt;0,IF($Q772&gt;0,($Q772*$R772+$I772*$H772)/($Q772+$I772),$H772),$R772))</f>
        <v/>
      </c>
      <c r="L772" s="10">
        <f>IF($N772&lt;&gt;1,"",ROUND($J772*$K772,2))</f>
        <v/>
      </c>
      <c r="N772" s="17">
        <f>IF(AND($B772&lt;&gt;"",ISNUMBER($E772),$D772&lt;&gt;""),1,0)</f>
        <v/>
      </c>
      <c r="O772" s="17">
        <f>IF($N772=1,COUNTIFS($B$2:$B772,$B772,$N$2:$N772,1),"")</f>
        <v/>
      </c>
      <c r="P772" s="17">
        <f>IF($N772=1,$B772&amp;"|"&amp;$O772,"")</f>
        <v/>
      </c>
      <c r="Q772" s="17">
        <f>IF($N772&lt;&gt;1,"",IF($O772=1,N(IFERROR(INDEX('Catálogo'!$F$2:$F$500,MATCH($B772,'Catálogo'!$A$2:$A$500,0)),0)),INDEX($J$1:$J$771,MATCH($B772&amp;"|"&amp;($O772-1),$P$1:$P$771,0))))</f>
        <v/>
      </c>
      <c r="R772" s="17">
        <f>IF($N772&lt;&gt;1,"",IF($O772=1,N(IFERROR(INDEX('Catálogo'!$E$2:$E$500,MATCH($B772,'Catálogo'!$A$2:$A$500,0)),0)),INDEX($K$1:$K$771,MATCH($B772&amp;"|"&amp;($O772-1),$P$1:$P$771,0))))</f>
        <v/>
      </c>
    </row>
    <row r="773" ht="18" customHeight="1">
      <c r="A773" s="18" t="n"/>
      <c r="B773" s="6" t="n"/>
      <c r="C773" s="19">
        <f>IF($B773="","",IFERROR(INDEX('Catálogo'!$B$2:$B$500,MATCH($B773,'Catálogo'!$A$2:$A$500,0)),"Clave no encontrada"))</f>
        <v/>
      </c>
      <c r="D773" s="6" t="n"/>
      <c r="E773" s="8" t="n"/>
      <c r="F773" s="7" t="n"/>
      <c r="G773" s="6" t="n"/>
      <c r="H773" s="10">
        <f>IF($N773&lt;&gt;1,"",IF(AND($I773&gt;0,ISNUMBER($F773)),$F773,$R773))</f>
        <v/>
      </c>
      <c r="I773" s="9">
        <f>IF($N773&lt;&gt;1,"",IF($D773="Salida",-ABS($E773),IF($D773="Entrada",ABS($E773),$E773)))</f>
        <v/>
      </c>
      <c r="J773" s="9">
        <f>IF($N773&lt;&gt;1,"",$Q773+$I773)</f>
        <v/>
      </c>
      <c r="K773" s="10">
        <f>IF($N773&lt;&gt;1,"",IF($I773&gt;0,IF($Q773&gt;0,($Q773*$R773+$I773*$H773)/($Q773+$I773),$H773),$R773))</f>
        <v/>
      </c>
      <c r="L773" s="10">
        <f>IF($N773&lt;&gt;1,"",ROUND($J773*$K773,2))</f>
        <v/>
      </c>
      <c r="N773" s="17">
        <f>IF(AND($B773&lt;&gt;"",ISNUMBER($E773),$D773&lt;&gt;""),1,0)</f>
        <v/>
      </c>
      <c r="O773" s="17">
        <f>IF($N773=1,COUNTIFS($B$2:$B773,$B773,$N$2:$N773,1),"")</f>
        <v/>
      </c>
      <c r="P773" s="17">
        <f>IF($N773=1,$B773&amp;"|"&amp;$O773,"")</f>
        <v/>
      </c>
      <c r="Q773" s="17">
        <f>IF($N773&lt;&gt;1,"",IF($O773=1,N(IFERROR(INDEX('Catálogo'!$F$2:$F$500,MATCH($B773,'Catálogo'!$A$2:$A$500,0)),0)),INDEX($J$1:$J$772,MATCH($B773&amp;"|"&amp;($O773-1),$P$1:$P$772,0))))</f>
        <v/>
      </c>
      <c r="R773" s="17">
        <f>IF($N773&lt;&gt;1,"",IF($O773=1,N(IFERROR(INDEX('Catálogo'!$E$2:$E$500,MATCH($B773,'Catálogo'!$A$2:$A$500,0)),0)),INDEX($K$1:$K$772,MATCH($B773&amp;"|"&amp;($O773-1),$P$1:$P$772,0))))</f>
        <v/>
      </c>
    </row>
    <row r="774" ht="18" customHeight="1">
      <c r="A774" s="18" t="n"/>
      <c r="B774" s="6" t="n"/>
      <c r="C774" s="19">
        <f>IF($B774="","",IFERROR(INDEX('Catálogo'!$B$2:$B$500,MATCH($B774,'Catálogo'!$A$2:$A$500,0)),"Clave no encontrada"))</f>
        <v/>
      </c>
      <c r="D774" s="6" t="n"/>
      <c r="E774" s="8" t="n"/>
      <c r="F774" s="7" t="n"/>
      <c r="G774" s="6" t="n"/>
      <c r="H774" s="10">
        <f>IF($N774&lt;&gt;1,"",IF(AND($I774&gt;0,ISNUMBER($F774)),$F774,$R774))</f>
        <v/>
      </c>
      <c r="I774" s="9">
        <f>IF($N774&lt;&gt;1,"",IF($D774="Salida",-ABS($E774),IF($D774="Entrada",ABS($E774),$E774)))</f>
        <v/>
      </c>
      <c r="J774" s="9">
        <f>IF($N774&lt;&gt;1,"",$Q774+$I774)</f>
        <v/>
      </c>
      <c r="K774" s="10">
        <f>IF($N774&lt;&gt;1,"",IF($I774&gt;0,IF($Q774&gt;0,($Q774*$R774+$I774*$H774)/($Q774+$I774),$H774),$R774))</f>
        <v/>
      </c>
      <c r="L774" s="10">
        <f>IF($N774&lt;&gt;1,"",ROUND($J774*$K774,2))</f>
        <v/>
      </c>
      <c r="N774" s="17">
        <f>IF(AND($B774&lt;&gt;"",ISNUMBER($E774),$D774&lt;&gt;""),1,0)</f>
        <v/>
      </c>
      <c r="O774" s="17">
        <f>IF($N774=1,COUNTIFS($B$2:$B774,$B774,$N$2:$N774,1),"")</f>
        <v/>
      </c>
      <c r="P774" s="17">
        <f>IF($N774=1,$B774&amp;"|"&amp;$O774,"")</f>
        <v/>
      </c>
      <c r="Q774" s="17">
        <f>IF($N774&lt;&gt;1,"",IF($O774=1,N(IFERROR(INDEX('Catálogo'!$F$2:$F$500,MATCH($B774,'Catálogo'!$A$2:$A$500,0)),0)),INDEX($J$1:$J$773,MATCH($B774&amp;"|"&amp;($O774-1),$P$1:$P$773,0))))</f>
        <v/>
      </c>
      <c r="R774" s="17">
        <f>IF($N774&lt;&gt;1,"",IF($O774=1,N(IFERROR(INDEX('Catálogo'!$E$2:$E$500,MATCH($B774,'Catálogo'!$A$2:$A$500,0)),0)),INDEX($K$1:$K$773,MATCH($B774&amp;"|"&amp;($O774-1),$P$1:$P$773,0))))</f>
        <v/>
      </c>
    </row>
    <row r="775" ht="18" customHeight="1">
      <c r="A775" s="18" t="n"/>
      <c r="B775" s="6" t="n"/>
      <c r="C775" s="19">
        <f>IF($B775="","",IFERROR(INDEX('Catálogo'!$B$2:$B$500,MATCH($B775,'Catálogo'!$A$2:$A$500,0)),"Clave no encontrada"))</f>
        <v/>
      </c>
      <c r="D775" s="6" t="n"/>
      <c r="E775" s="8" t="n"/>
      <c r="F775" s="7" t="n"/>
      <c r="G775" s="6" t="n"/>
      <c r="H775" s="10">
        <f>IF($N775&lt;&gt;1,"",IF(AND($I775&gt;0,ISNUMBER($F775)),$F775,$R775))</f>
        <v/>
      </c>
      <c r="I775" s="9">
        <f>IF($N775&lt;&gt;1,"",IF($D775="Salida",-ABS($E775),IF($D775="Entrada",ABS($E775),$E775)))</f>
        <v/>
      </c>
      <c r="J775" s="9">
        <f>IF($N775&lt;&gt;1,"",$Q775+$I775)</f>
        <v/>
      </c>
      <c r="K775" s="10">
        <f>IF($N775&lt;&gt;1,"",IF($I775&gt;0,IF($Q775&gt;0,($Q775*$R775+$I775*$H775)/($Q775+$I775),$H775),$R775))</f>
        <v/>
      </c>
      <c r="L775" s="10">
        <f>IF($N775&lt;&gt;1,"",ROUND($J775*$K775,2))</f>
        <v/>
      </c>
      <c r="N775" s="17">
        <f>IF(AND($B775&lt;&gt;"",ISNUMBER($E775),$D775&lt;&gt;""),1,0)</f>
        <v/>
      </c>
      <c r="O775" s="17">
        <f>IF($N775=1,COUNTIFS($B$2:$B775,$B775,$N$2:$N775,1),"")</f>
        <v/>
      </c>
      <c r="P775" s="17">
        <f>IF($N775=1,$B775&amp;"|"&amp;$O775,"")</f>
        <v/>
      </c>
      <c r="Q775" s="17">
        <f>IF($N775&lt;&gt;1,"",IF($O775=1,N(IFERROR(INDEX('Catálogo'!$F$2:$F$500,MATCH($B775,'Catálogo'!$A$2:$A$500,0)),0)),INDEX($J$1:$J$774,MATCH($B775&amp;"|"&amp;($O775-1),$P$1:$P$774,0))))</f>
        <v/>
      </c>
      <c r="R775" s="17">
        <f>IF($N775&lt;&gt;1,"",IF($O775=1,N(IFERROR(INDEX('Catálogo'!$E$2:$E$500,MATCH($B775,'Catálogo'!$A$2:$A$500,0)),0)),INDEX($K$1:$K$774,MATCH($B775&amp;"|"&amp;($O775-1),$P$1:$P$774,0))))</f>
        <v/>
      </c>
    </row>
    <row r="776" ht="18" customHeight="1">
      <c r="A776" s="18" t="n"/>
      <c r="B776" s="6" t="n"/>
      <c r="C776" s="19">
        <f>IF($B776="","",IFERROR(INDEX('Catálogo'!$B$2:$B$500,MATCH($B776,'Catálogo'!$A$2:$A$500,0)),"Clave no encontrada"))</f>
        <v/>
      </c>
      <c r="D776" s="6" t="n"/>
      <c r="E776" s="8" t="n"/>
      <c r="F776" s="7" t="n"/>
      <c r="G776" s="6" t="n"/>
      <c r="H776" s="10">
        <f>IF($N776&lt;&gt;1,"",IF(AND($I776&gt;0,ISNUMBER($F776)),$F776,$R776))</f>
        <v/>
      </c>
      <c r="I776" s="9">
        <f>IF($N776&lt;&gt;1,"",IF($D776="Salida",-ABS($E776),IF($D776="Entrada",ABS($E776),$E776)))</f>
        <v/>
      </c>
      <c r="J776" s="9">
        <f>IF($N776&lt;&gt;1,"",$Q776+$I776)</f>
        <v/>
      </c>
      <c r="K776" s="10">
        <f>IF($N776&lt;&gt;1,"",IF($I776&gt;0,IF($Q776&gt;0,($Q776*$R776+$I776*$H776)/($Q776+$I776),$H776),$R776))</f>
        <v/>
      </c>
      <c r="L776" s="10">
        <f>IF($N776&lt;&gt;1,"",ROUND($J776*$K776,2))</f>
        <v/>
      </c>
      <c r="N776" s="17">
        <f>IF(AND($B776&lt;&gt;"",ISNUMBER($E776),$D776&lt;&gt;""),1,0)</f>
        <v/>
      </c>
      <c r="O776" s="17">
        <f>IF($N776=1,COUNTIFS($B$2:$B776,$B776,$N$2:$N776,1),"")</f>
        <v/>
      </c>
      <c r="P776" s="17">
        <f>IF($N776=1,$B776&amp;"|"&amp;$O776,"")</f>
        <v/>
      </c>
      <c r="Q776" s="17">
        <f>IF($N776&lt;&gt;1,"",IF($O776=1,N(IFERROR(INDEX('Catálogo'!$F$2:$F$500,MATCH($B776,'Catálogo'!$A$2:$A$500,0)),0)),INDEX($J$1:$J$775,MATCH($B776&amp;"|"&amp;($O776-1),$P$1:$P$775,0))))</f>
        <v/>
      </c>
      <c r="R776" s="17">
        <f>IF($N776&lt;&gt;1,"",IF($O776=1,N(IFERROR(INDEX('Catálogo'!$E$2:$E$500,MATCH($B776,'Catálogo'!$A$2:$A$500,0)),0)),INDEX($K$1:$K$775,MATCH($B776&amp;"|"&amp;($O776-1),$P$1:$P$775,0))))</f>
        <v/>
      </c>
    </row>
    <row r="777" ht="18" customHeight="1">
      <c r="A777" s="18" t="n"/>
      <c r="B777" s="6" t="n"/>
      <c r="C777" s="19">
        <f>IF($B777="","",IFERROR(INDEX('Catálogo'!$B$2:$B$500,MATCH($B777,'Catálogo'!$A$2:$A$500,0)),"Clave no encontrada"))</f>
        <v/>
      </c>
      <c r="D777" s="6" t="n"/>
      <c r="E777" s="8" t="n"/>
      <c r="F777" s="7" t="n"/>
      <c r="G777" s="6" t="n"/>
      <c r="H777" s="10">
        <f>IF($N777&lt;&gt;1,"",IF(AND($I777&gt;0,ISNUMBER($F777)),$F777,$R777))</f>
        <v/>
      </c>
      <c r="I777" s="9">
        <f>IF($N777&lt;&gt;1,"",IF($D777="Salida",-ABS($E777),IF($D777="Entrada",ABS($E777),$E777)))</f>
        <v/>
      </c>
      <c r="J777" s="9">
        <f>IF($N777&lt;&gt;1,"",$Q777+$I777)</f>
        <v/>
      </c>
      <c r="K777" s="10">
        <f>IF($N777&lt;&gt;1,"",IF($I777&gt;0,IF($Q777&gt;0,($Q777*$R777+$I777*$H777)/($Q777+$I777),$H777),$R777))</f>
        <v/>
      </c>
      <c r="L777" s="10">
        <f>IF($N777&lt;&gt;1,"",ROUND($J777*$K777,2))</f>
        <v/>
      </c>
      <c r="N777" s="17">
        <f>IF(AND($B777&lt;&gt;"",ISNUMBER($E777),$D777&lt;&gt;""),1,0)</f>
        <v/>
      </c>
      <c r="O777" s="17">
        <f>IF($N777=1,COUNTIFS($B$2:$B777,$B777,$N$2:$N777,1),"")</f>
        <v/>
      </c>
      <c r="P777" s="17">
        <f>IF($N777=1,$B777&amp;"|"&amp;$O777,"")</f>
        <v/>
      </c>
      <c r="Q777" s="17">
        <f>IF($N777&lt;&gt;1,"",IF($O777=1,N(IFERROR(INDEX('Catálogo'!$F$2:$F$500,MATCH($B777,'Catálogo'!$A$2:$A$500,0)),0)),INDEX($J$1:$J$776,MATCH($B777&amp;"|"&amp;($O777-1),$P$1:$P$776,0))))</f>
        <v/>
      </c>
      <c r="R777" s="17">
        <f>IF($N777&lt;&gt;1,"",IF($O777=1,N(IFERROR(INDEX('Catálogo'!$E$2:$E$500,MATCH($B777,'Catálogo'!$A$2:$A$500,0)),0)),INDEX($K$1:$K$776,MATCH($B777&amp;"|"&amp;($O777-1),$P$1:$P$776,0))))</f>
        <v/>
      </c>
    </row>
    <row r="778" ht="18" customHeight="1">
      <c r="A778" s="18" t="n"/>
      <c r="B778" s="6" t="n"/>
      <c r="C778" s="19">
        <f>IF($B778="","",IFERROR(INDEX('Catálogo'!$B$2:$B$500,MATCH($B778,'Catálogo'!$A$2:$A$500,0)),"Clave no encontrada"))</f>
        <v/>
      </c>
      <c r="D778" s="6" t="n"/>
      <c r="E778" s="8" t="n"/>
      <c r="F778" s="7" t="n"/>
      <c r="G778" s="6" t="n"/>
      <c r="H778" s="10">
        <f>IF($N778&lt;&gt;1,"",IF(AND($I778&gt;0,ISNUMBER($F778)),$F778,$R778))</f>
        <v/>
      </c>
      <c r="I778" s="9">
        <f>IF($N778&lt;&gt;1,"",IF($D778="Salida",-ABS($E778),IF($D778="Entrada",ABS($E778),$E778)))</f>
        <v/>
      </c>
      <c r="J778" s="9">
        <f>IF($N778&lt;&gt;1,"",$Q778+$I778)</f>
        <v/>
      </c>
      <c r="K778" s="10">
        <f>IF($N778&lt;&gt;1,"",IF($I778&gt;0,IF($Q778&gt;0,($Q778*$R778+$I778*$H778)/($Q778+$I778),$H778),$R778))</f>
        <v/>
      </c>
      <c r="L778" s="10">
        <f>IF($N778&lt;&gt;1,"",ROUND($J778*$K778,2))</f>
        <v/>
      </c>
      <c r="N778" s="17">
        <f>IF(AND($B778&lt;&gt;"",ISNUMBER($E778),$D778&lt;&gt;""),1,0)</f>
        <v/>
      </c>
      <c r="O778" s="17">
        <f>IF($N778=1,COUNTIFS($B$2:$B778,$B778,$N$2:$N778,1),"")</f>
        <v/>
      </c>
      <c r="P778" s="17">
        <f>IF($N778=1,$B778&amp;"|"&amp;$O778,"")</f>
        <v/>
      </c>
      <c r="Q778" s="17">
        <f>IF($N778&lt;&gt;1,"",IF($O778=1,N(IFERROR(INDEX('Catálogo'!$F$2:$F$500,MATCH($B778,'Catálogo'!$A$2:$A$500,0)),0)),INDEX($J$1:$J$777,MATCH($B778&amp;"|"&amp;($O778-1),$P$1:$P$777,0))))</f>
        <v/>
      </c>
      <c r="R778" s="17">
        <f>IF($N778&lt;&gt;1,"",IF($O778=1,N(IFERROR(INDEX('Catálogo'!$E$2:$E$500,MATCH($B778,'Catálogo'!$A$2:$A$500,0)),0)),INDEX($K$1:$K$777,MATCH($B778&amp;"|"&amp;($O778-1),$P$1:$P$777,0))))</f>
        <v/>
      </c>
    </row>
    <row r="779" ht="18" customHeight="1">
      <c r="A779" s="18" t="n"/>
      <c r="B779" s="6" t="n"/>
      <c r="C779" s="19">
        <f>IF($B779="","",IFERROR(INDEX('Catálogo'!$B$2:$B$500,MATCH($B779,'Catálogo'!$A$2:$A$500,0)),"Clave no encontrada"))</f>
        <v/>
      </c>
      <c r="D779" s="6" t="n"/>
      <c r="E779" s="8" t="n"/>
      <c r="F779" s="7" t="n"/>
      <c r="G779" s="6" t="n"/>
      <c r="H779" s="10">
        <f>IF($N779&lt;&gt;1,"",IF(AND($I779&gt;0,ISNUMBER($F779)),$F779,$R779))</f>
        <v/>
      </c>
      <c r="I779" s="9">
        <f>IF($N779&lt;&gt;1,"",IF($D779="Salida",-ABS($E779),IF($D779="Entrada",ABS($E779),$E779)))</f>
        <v/>
      </c>
      <c r="J779" s="9">
        <f>IF($N779&lt;&gt;1,"",$Q779+$I779)</f>
        <v/>
      </c>
      <c r="K779" s="10">
        <f>IF($N779&lt;&gt;1,"",IF($I779&gt;0,IF($Q779&gt;0,($Q779*$R779+$I779*$H779)/($Q779+$I779),$H779),$R779))</f>
        <v/>
      </c>
      <c r="L779" s="10">
        <f>IF($N779&lt;&gt;1,"",ROUND($J779*$K779,2))</f>
        <v/>
      </c>
      <c r="N779" s="17">
        <f>IF(AND($B779&lt;&gt;"",ISNUMBER($E779),$D779&lt;&gt;""),1,0)</f>
        <v/>
      </c>
      <c r="O779" s="17">
        <f>IF($N779=1,COUNTIFS($B$2:$B779,$B779,$N$2:$N779,1),"")</f>
        <v/>
      </c>
      <c r="P779" s="17">
        <f>IF($N779=1,$B779&amp;"|"&amp;$O779,"")</f>
        <v/>
      </c>
      <c r="Q779" s="17">
        <f>IF($N779&lt;&gt;1,"",IF($O779=1,N(IFERROR(INDEX('Catálogo'!$F$2:$F$500,MATCH($B779,'Catálogo'!$A$2:$A$500,0)),0)),INDEX($J$1:$J$778,MATCH($B779&amp;"|"&amp;($O779-1),$P$1:$P$778,0))))</f>
        <v/>
      </c>
      <c r="R779" s="17">
        <f>IF($N779&lt;&gt;1,"",IF($O779=1,N(IFERROR(INDEX('Catálogo'!$E$2:$E$500,MATCH($B779,'Catálogo'!$A$2:$A$500,0)),0)),INDEX($K$1:$K$778,MATCH($B779&amp;"|"&amp;($O779-1),$P$1:$P$778,0))))</f>
        <v/>
      </c>
    </row>
    <row r="780" ht="18" customHeight="1">
      <c r="A780" s="18" t="n"/>
      <c r="B780" s="6" t="n"/>
      <c r="C780" s="19">
        <f>IF($B780="","",IFERROR(INDEX('Catálogo'!$B$2:$B$500,MATCH($B780,'Catálogo'!$A$2:$A$500,0)),"Clave no encontrada"))</f>
        <v/>
      </c>
      <c r="D780" s="6" t="n"/>
      <c r="E780" s="8" t="n"/>
      <c r="F780" s="7" t="n"/>
      <c r="G780" s="6" t="n"/>
      <c r="H780" s="10">
        <f>IF($N780&lt;&gt;1,"",IF(AND($I780&gt;0,ISNUMBER($F780)),$F780,$R780))</f>
        <v/>
      </c>
      <c r="I780" s="9">
        <f>IF($N780&lt;&gt;1,"",IF($D780="Salida",-ABS($E780),IF($D780="Entrada",ABS($E780),$E780)))</f>
        <v/>
      </c>
      <c r="J780" s="9">
        <f>IF($N780&lt;&gt;1,"",$Q780+$I780)</f>
        <v/>
      </c>
      <c r="K780" s="10">
        <f>IF($N780&lt;&gt;1,"",IF($I780&gt;0,IF($Q780&gt;0,($Q780*$R780+$I780*$H780)/($Q780+$I780),$H780),$R780))</f>
        <v/>
      </c>
      <c r="L780" s="10">
        <f>IF($N780&lt;&gt;1,"",ROUND($J780*$K780,2))</f>
        <v/>
      </c>
      <c r="N780" s="17">
        <f>IF(AND($B780&lt;&gt;"",ISNUMBER($E780),$D780&lt;&gt;""),1,0)</f>
        <v/>
      </c>
      <c r="O780" s="17">
        <f>IF($N780=1,COUNTIFS($B$2:$B780,$B780,$N$2:$N780,1),"")</f>
        <v/>
      </c>
      <c r="P780" s="17">
        <f>IF($N780=1,$B780&amp;"|"&amp;$O780,"")</f>
        <v/>
      </c>
      <c r="Q780" s="17">
        <f>IF($N780&lt;&gt;1,"",IF($O780=1,N(IFERROR(INDEX('Catálogo'!$F$2:$F$500,MATCH($B780,'Catálogo'!$A$2:$A$500,0)),0)),INDEX($J$1:$J$779,MATCH($B780&amp;"|"&amp;($O780-1),$P$1:$P$779,0))))</f>
        <v/>
      </c>
      <c r="R780" s="17">
        <f>IF($N780&lt;&gt;1,"",IF($O780=1,N(IFERROR(INDEX('Catálogo'!$E$2:$E$500,MATCH($B780,'Catálogo'!$A$2:$A$500,0)),0)),INDEX($K$1:$K$779,MATCH($B780&amp;"|"&amp;($O780-1),$P$1:$P$779,0))))</f>
        <v/>
      </c>
    </row>
    <row r="781" ht="18" customHeight="1">
      <c r="A781" s="18" t="n"/>
      <c r="B781" s="6" t="n"/>
      <c r="C781" s="19">
        <f>IF($B781="","",IFERROR(INDEX('Catálogo'!$B$2:$B$500,MATCH($B781,'Catálogo'!$A$2:$A$500,0)),"Clave no encontrada"))</f>
        <v/>
      </c>
      <c r="D781" s="6" t="n"/>
      <c r="E781" s="8" t="n"/>
      <c r="F781" s="7" t="n"/>
      <c r="G781" s="6" t="n"/>
      <c r="H781" s="10">
        <f>IF($N781&lt;&gt;1,"",IF(AND($I781&gt;0,ISNUMBER($F781)),$F781,$R781))</f>
        <v/>
      </c>
      <c r="I781" s="9">
        <f>IF($N781&lt;&gt;1,"",IF($D781="Salida",-ABS($E781),IF($D781="Entrada",ABS($E781),$E781)))</f>
        <v/>
      </c>
      <c r="J781" s="9">
        <f>IF($N781&lt;&gt;1,"",$Q781+$I781)</f>
        <v/>
      </c>
      <c r="K781" s="10">
        <f>IF($N781&lt;&gt;1,"",IF($I781&gt;0,IF($Q781&gt;0,($Q781*$R781+$I781*$H781)/($Q781+$I781),$H781),$R781))</f>
        <v/>
      </c>
      <c r="L781" s="10">
        <f>IF($N781&lt;&gt;1,"",ROUND($J781*$K781,2))</f>
        <v/>
      </c>
      <c r="N781" s="17">
        <f>IF(AND($B781&lt;&gt;"",ISNUMBER($E781),$D781&lt;&gt;""),1,0)</f>
        <v/>
      </c>
      <c r="O781" s="17">
        <f>IF($N781=1,COUNTIFS($B$2:$B781,$B781,$N$2:$N781,1),"")</f>
        <v/>
      </c>
      <c r="P781" s="17">
        <f>IF($N781=1,$B781&amp;"|"&amp;$O781,"")</f>
        <v/>
      </c>
      <c r="Q781" s="17">
        <f>IF($N781&lt;&gt;1,"",IF($O781=1,N(IFERROR(INDEX('Catálogo'!$F$2:$F$500,MATCH($B781,'Catálogo'!$A$2:$A$500,0)),0)),INDEX($J$1:$J$780,MATCH($B781&amp;"|"&amp;($O781-1),$P$1:$P$780,0))))</f>
        <v/>
      </c>
      <c r="R781" s="17">
        <f>IF($N781&lt;&gt;1,"",IF($O781=1,N(IFERROR(INDEX('Catálogo'!$E$2:$E$500,MATCH($B781,'Catálogo'!$A$2:$A$500,0)),0)),INDEX($K$1:$K$780,MATCH($B781&amp;"|"&amp;($O781-1),$P$1:$P$780,0))))</f>
        <v/>
      </c>
    </row>
    <row r="782" ht="18" customHeight="1">
      <c r="A782" s="18" t="n"/>
      <c r="B782" s="6" t="n"/>
      <c r="C782" s="19">
        <f>IF($B782="","",IFERROR(INDEX('Catálogo'!$B$2:$B$500,MATCH($B782,'Catálogo'!$A$2:$A$500,0)),"Clave no encontrada"))</f>
        <v/>
      </c>
      <c r="D782" s="6" t="n"/>
      <c r="E782" s="8" t="n"/>
      <c r="F782" s="7" t="n"/>
      <c r="G782" s="6" t="n"/>
      <c r="H782" s="10">
        <f>IF($N782&lt;&gt;1,"",IF(AND($I782&gt;0,ISNUMBER($F782)),$F782,$R782))</f>
        <v/>
      </c>
      <c r="I782" s="9">
        <f>IF($N782&lt;&gt;1,"",IF($D782="Salida",-ABS($E782),IF($D782="Entrada",ABS($E782),$E782)))</f>
        <v/>
      </c>
      <c r="J782" s="9">
        <f>IF($N782&lt;&gt;1,"",$Q782+$I782)</f>
        <v/>
      </c>
      <c r="K782" s="10">
        <f>IF($N782&lt;&gt;1,"",IF($I782&gt;0,IF($Q782&gt;0,($Q782*$R782+$I782*$H782)/($Q782+$I782),$H782),$R782))</f>
        <v/>
      </c>
      <c r="L782" s="10">
        <f>IF($N782&lt;&gt;1,"",ROUND($J782*$K782,2))</f>
        <v/>
      </c>
      <c r="N782" s="17">
        <f>IF(AND($B782&lt;&gt;"",ISNUMBER($E782),$D782&lt;&gt;""),1,0)</f>
        <v/>
      </c>
      <c r="O782" s="17">
        <f>IF($N782=1,COUNTIFS($B$2:$B782,$B782,$N$2:$N782,1),"")</f>
        <v/>
      </c>
      <c r="P782" s="17">
        <f>IF($N782=1,$B782&amp;"|"&amp;$O782,"")</f>
        <v/>
      </c>
      <c r="Q782" s="17">
        <f>IF($N782&lt;&gt;1,"",IF($O782=1,N(IFERROR(INDEX('Catálogo'!$F$2:$F$500,MATCH($B782,'Catálogo'!$A$2:$A$500,0)),0)),INDEX($J$1:$J$781,MATCH($B782&amp;"|"&amp;($O782-1),$P$1:$P$781,0))))</f>
        <v/>
      </c>
      <c r="R782" s="17">
        <f>IF($N782&lt;&gt;1,"",IF($O782=1,N(IFERROR(INDEX('Catálogo'!$E$2:$E$500,MATCH($B782,'Catálogo'!$A$2:$A$500,0)),0)),INDEX($K$1:$K$781,MATCH($B782&amp;"|"&amp;($O782-1),$P$1:$P$781,0))))</f>
        <v/>
      </c>
    </row>
    <row r="783" ht="18" customHeight="1">
      <c r="A783" s="18" t="n"/>
      <c r="B783" s="6" t="n"/>
      <c r="C783" s="19">
        <f>IF($B783="","",IFERROR(INDEX('Catálogo'!$B$2:$B$500,MATCH($B783,'Catálogo'!$A$2:$A$500,0)),"Clave no encontrada"))</f>
        <v/>
      </c>
      <c r="D783" s="6" t="n"/>
      <c r="E783" s="8" t="n"/>
      <c r="F783" s="7" t="n"/>
      <c r="G783" s="6" t="n"/>
      <c r="H783" s="10">
        <f>IF($N783&lt;&gt;1,"",IF(AND($I783&gt;0,ISNUMBER($F783)),$F783,$R783))</f>
        <v/>
      </c>
      <c r="I783" s="9">
        <f>IF($N783&lt;&gt;1,"",IF($D783="Salida",-ABS($E783),IF($D783="Entrada",ABS($E783),$E783)))</f>
        <v/>
      </c>
      <c r="J783" s="9">
        <f>IF($N783&lt;&gt;1,"",$Q783+$I783)</f>
        <v/>
      </c>
      <c r="K783" s="10">
        <f>IF($N783&lt;&gt;1,"",IF($I783&gt;0,IF($Q783&gt;0,($Q783*$R783+$I783*$H783)/($Q783+$I783),$H783),$R783))</f>
        <v/>
      </c>
      <c r="L783" s="10">
        <f>IF($N783&lt;&gt;1,"",ROUND($J783*$K783,2))</f>
        <v/>
      </c>
      <c r="N783" s="17">
        <f>IF(AND($B783&lt;&gt;"",ISNUMBER($E783),$D783&lt;&gt;""),1,0)</f>
        <v/>
      </c>
      <c r="O783" s="17">
        <f>IF($N783=1,COUNTIFS($B$2:$B783,$B783,$N$2:$N783,1),"")</f>
        <v/>
      </c>
      <c r="P783" s="17">
        <f>IF($N783=1,$B783&amp;"|"&amp;$O783,"")</f>
        <v/>
      </c>
      <c r="Q783" s="17">
        <f>IF($N783&lt;&gt;1,"",IF($O783=1,N(IFERROR(INDEX('Catálogo'!$F$2:$F$500,MATCH($B783,'Catálogo'!$A$2:$A$500,0)),0)),INDEX($J$1:$J$782,MATCH($B783&amp;"|"&amp;($O783-1),$P$1:$P$782,0))))</f>
        <v/>
      </c>
      <c r="R783" s="17">
        <f>IF($N783&lt;&gt;1,"",IF($O783=1,N(IFERROR(INDEX('Catálogo'!$E$2:$E$500,MATCH($B783,'Catálogo'!$A$2:$A$500,0)),0)),INDEX($K$1:$K$782,MATCH($B783&amp;"|"&amp;($O783-1),$P$1:$P$782,0))))</f>
        <v/>
      </c>
    </row>
    <row r="784" ht="18" customHeight="1">
      <c r="A784" s="18" t="n"/>
      <c r="B784" s="6" t="n"/>
      <c r="C784" s="19">
        <f>IF($B784="","",IFERROR(INDEX('Catálogo'!$B$2:$B$500,MATCH($B784,'Catálogo'!$A$2:$A$500,0)),"Clave no encontrada"))</f>
        <v/>
      </c>
      <c r="D784" s="6" t="n"/>
      <c r="E784" s="8" t="n"/>
      <c r="F784" s="7" t="n"/>
      <c r="G784" s="6" t="n"/>
      <c r="H784" s="10">
        <f>IF($N784&lt;&gt;1,"",IF(AND($I784&gt;0,ISNUMBER($F784)),$F784,$R784))</f>
        <v/>
      </c>
      <c r="I784" s="9">
        <f>IF($N784&lt;&gt;1,"",IF($D784="Salida",-ABS($E784),IF($D784="Entrada",ABS($E784),$E784)))</f>
        <v/>
      </c>
      <c r="J784" s="9">
        <f>IF($N784&lt;&gt;1,"",$Q784+$I784)</f>
        <v/>
      </c>
      <c r="K784" s="10">
        <f>IF($N784&lt;&gt;1,"",IF($I784&gt;0,IF($Q784&gt;0,($Q784*$R784+$I784*$H784)/($Q784+$I784),$H784),$R784))</f>
        <v/>
      </c>
      <c r="L784" s="10">
        <f>IF($N784&lt;&gt;1,"",ROUND($J784*$K784,2))</f>
        <v/>
      </c>
      <c r="N784" s="17">
        <f>IF(AND($B784&lt;&gt;"",ISNUMBER($E784),$D784&lt;&gt;""),1,0)</f>
        <v/>
      </c>
      <c r="O784" s="17">
        <f>IF($N784=1,COUNTIFS($B$2:$B784,$B784,$N$2:$N784,1),"")</f>
        <v/>
      </c>
      <c r="P784" s="17">
        <f>IF($N784=1,$B784&amp;"|"&amp;$O784,"")</f>
        <v/>
      </c>
      <c r="Q784" s="17">
        <f>IF($N784&lt;&gt;1,"",IF($O784=1,N(IFERROR(INDEX('Catálogo'!$F$2:$F$500,MATCH($B784,'Catálogo'!$A$2:$A$500,0)),0)),INDEX($J$1:$J$783,MATCH($B784&amp;"|"&amp;($O784-1),$P$1:$P$783,0))))</f>
        <v/>
      </c>
      <c r="R784" s="17">
        <f>IF($N784&lt;&gt;1,"",IF($O784=1,N(IFERROR(INDEX('Catálogo'!$E$2:$E$500,MATCH($B784,'Catálogo'!$A$2:$A$500,0)),0)),INDEX($K$1:$K$783,MATCH($B784&amp;"|"&amp;($O784-1),$P$1:$P$783,0))))</f>
        <v/>
      </c>
    </row>
    <row r="785" ht="18" customHeight="1">
      <c r="A785" s="18" t="n"/>
      <c r="B785" s="6" t="n"/>
      <c r="C785" s="19">
        <f>IF($B785="","",IFERROR(INDEX('Catálogo'!$B$2:$B$500,MATCH($B785,'Catálogo'!$A$2:$A$500,0)),"Clave no encontrada"))</f>
        <v/>
      </c>
      <c r="D785" s="6" t="n"/>
      <c r="E785" s="8" t="n"/>
      <c r="F785" s="7" t="n"/>
      <c r="G785" s="6" t="n"/>
      <c r="H785" s="10">
        <f>IF($N785&lt;&gt;1,"",IF(AND($I785&gt;0,ISNUMBER($F785)),$F785,$R785))</f>
        <v/>
      </c>
      <c r="I785" s="9">
        <f>IF($N785&lt;&gt;1,"",IF($D785="Salida",-ABS($E785),IF($D785="Entrada",ABS($E785),$E785)))</f>
        <v/>
      </c>
      <c r="J785" s="9">
        <f>IF($N785&lt;&gt;1,"",$Q785+$I785)</f>
        <v/>
      </c>
      <c r="K785" s="10">
        <f>IF($N785&lt;&gt;1,"",IF($I785&gt;0,IF($Q785&gt;0,($Q785*$R785+$I785*$H785)/($Q785+$I785),$H785),$R785))</f>
        <v/>
      </c>
      <c r="L785" s="10">
        <f>IF($N785&lt;&gt;1,"",ROUND($J785*$K785,2))</f>
        <v/>
      </c>
      <c r="N785" s="17">
        <f>IF(AND($B785&lt;&gt;"",ISNUMBER($E785),$D785&lt;&gt;""),1,0)</f>
        <v/>
      </c>
      <c r="O785" s="17">
        <f>IF($N785=1,COUNTIFS($B$2:$B785,$B785,$N$2:$N785,1),"")</f>
        <v/>
      </c>
      <c r="P785" s="17">
        <f>IF($N785=1,$B785&amp;"|"&amp;$O785,"")</f>
        <v/>
      </c>
      <c r="Q785" s="17">
        <f>IF($N785&lt;&gt;1,"",IF($O785=1,N(IFERROR(INDEX('Catálogo'!$F$2:$F$500,MATCH($B785,'Catálogo'!$A$2:$A$500,0)),0)),INDEX($J$1:$J$784,MATCH($B785&amp;"|"&amp;($O785-1),$P$1:$P$784,0))))</f>
        <v/>
      </c>
      <c r="R785" s="17">
        <f>IF($N785&lt;&gt;1,"",IF($O785=1,N(IFERROR(INDEX('Catálogo'!$E$2:$E$500,MATCH($B785,'Catálogo'!$A$2:$A$500,0)),0)),INDEX($K$1:$K$784,MATCH($B785&amp;"|"&amp;($O785-1),$P$1:$P$784,0))))</f>
        <v/>
      </c>
    </row>
    <row r="786" ht="18" customHeight="1">
      <c r="A786" s="18" t="n"/>
      <c r="B786" s="6" t="n"/>
      <c r="C786" s="19">
        <f>IF($B786="","",IFERROR(INDEX('Catálogo'!$B$2:$B$500,MATCH($B786,'Catálogo'!$A$2:$A$500,0)),"Clave no encontrada"))</f>
        <v/>
      </c>
      <c r="D786" s="6" t="n"/>
      <c r="E786" s="8" t="n"/>
      <c r="F786" s="7" t="n"/>
      <c r="G786" s="6" t="n"/>
      <c r="H786" s="10">
        <f>IF($N786&lt;&gt;1,"",IF(AND($I786&gt;0,ISNUMBER($F786)),$F786,$R786))</f>
        <v/>
      </c>
      <c r="I786" s="9">
        <f>IF($N786&lt;&gt;1,"",IF($D786="Salida",-ABS($E786),IF($D786="Entrada",ABS($E786),$E786)))</f>
        <v/>
      </c>
      <c r="J786" s="9">
        <f>IF($N786&lt;&gt;1,"",$Q786+$I786)</f>
        <v/>
      </c>
      <c r="K786" s="10">
        <f>IF($N786&lt;&gt;1,"",IF($I786&gt;0,IF($Q786&gt;0,($Q786*$R786+$I786*$H786)/($Q786+$I786),$H786),$R786))</f>
        <v/>
      </c>
      <c r="L786" s="10">
        <f>IF($N786&lt;&gt;1,"",ROUND($J786*$K786,2))</f>
        <v/>
      </c>
      <c r="N786" s="17">
        <f>IF(AND($B786&lt;&gt;"",ISNUMBER($E786),$D786&lt;&gt;""),1,0)</f>
        <v/>
      </c>
      <c r="O786" s="17">
        <f>IF($N786=1,COUNTIFS($B$2:$B786,$B786,$N$2:$N786,1),"")</f>
        <v/>
      </c>
      <c r="P786" s="17">
        <f>IF($N786=1,$B786&amp;"|"&amp;$O786,"")</f>
        <v/>
      </c>
      <c r="Q786" s="17">
        <f>IF($N786&lt;&gt;1,"",IF($O786=1,N(IFERROR(INDEX('Catálogo'!$F$2:$F$500,MATCH($B786,'Catálogo'!$A$2:$A$500,0)),0)),INDEX($J$1:$J$785,MATCH($B786&amp;"|"&amp;($O786-1),$P$1:$P$785,0))))</f>
        <v/>
      </c>
      <c r="R786" s="17">
        <f>IF($N786&lt;&gt;1,"",IF($O786=1,N(IFERROR(INDEX('Catálogo'!$E$2:$E$500,MATCH($B786,'Catálogo'!$A$2:$A$500,0)),0)),INDEX($K$1:$K$785,MATCH($B786&amp;"|"&amp;($O786-1),$P$1:$P$785,0))))</f>
        <v/>
      </c>
    </row>
    <row r="787" ht="18" customHeight="1">
      <c r="A787" s="18" t="n"/>
      <c r="B787" s="6" t="n"/>
      <c r="C787" s="19">
        <f>IF($B787="","",IFERROR(INDEX('Catálogo'!$B$2:$B$500,MATCH($B787,'Catálogo'!$A$2:$A$500,0)),"Clave no encontrada"))</f>
        <v/>
      </c>
      <c r="D787" s="6" t="n"/>
      <c r="E787" s="8" t="n"/>
      <c r="F787" s="7" t="n"/>
      <c r="G787" s="6" t="n"/>
      <c r="H787" s="10">
        <f>IF($N787&lt;&gt;1,"",IF(AND($I787&gt;0,ISNUMBER($F787)),$F787,$R787))</f>
        <v/>
      </c>
      <c r="I787" s="9">
        <f>IF($N787&lt;&gt;1,"",IF($D787="Salida",-ABS($E787),IF($D787="Entrada",ABS($E787),$E787)))</f>
        <v/>
      </c>
      <c r="J787" s="9">
        <f>IF($N787&lt;&gt;1,"",$Q787+$I787)</f>
        <v/>
      </c>
      <c r="K787" s="10">
        <f>IF($N787&lt;&gt;1,"",IF($I787&gt;0,IF($Q787&gt;0,($Q787*$R787+$I787*$H787)/($Q787+$I787),$H787),$R787))</f>
        <v/>
      </c>
      <c r="L787" s="10">
        <f>IF($N787&lt;&gt;1,"",ROUND($J787*$K787,2))</f>
        <v/>
      </c>
      <c r="N787" s="17">
        <f>IF(AND($B787&lt;&gt;"",ISNUMBER($E787),$D787&lt;&gt;""),1,0)</f>
        <v/>
      </c>
      <c r="O787" s="17">
        <f>IF($N787=1,COUNTIFS($B$2:$B787,$B787,$N$2:$N787,1),"")</f>
        <v/>
      </c>
      <c r="P787" s="17">
        <f>IF($N787=1,$B787&amp;"|"&amp;$O787,"")</f>
        <v/>
      </c>
      <c r="Q787" s="17">
        <f>IF($N787&lt;&gt;1,"",IF($O787=1,N(IFERROR(INDEX('Catálogo'!$F$2:$F$500,MATCH($B787,'Catálogo'!$A$2:$A$500,0)),0)),INDEX($J$1:$J$786,MATCH($B787&amp;"|"&amp;($O787-1),$P$1:$P$786,0))))</f>
        <v/>
      </c>
      <c r="R787" s="17">
        <f>IF($N787&lt;&gt;1,"",IF($O787=1,N(IFERROR(INDEX('Catálogo'!$E$2:$E$500,MATCH($B787,'Catálogo'!$A$2:$A$500,0)),0)),INDEX($K$1:$K$786,MATCH($B787&amp;"|"&amp;($O787-1),$P$1:$P$786,0))))</f>
        <v/>
      </c>
    </row>
    <row r="788" ht="18" customHeight="1">
      <c r="A788" s="18" t="n"/>
      <c r="B788" s="6" t="n"/>
      <c r="C788" s="19">
        <f>IF($B788="","",IFERROR(INDEX('Catálogo'!$B$2:$B$500,MATCH($B788,'Catálogo'!$A$2:$A$500,0)),"Clave no encontrada"))</f>
        <v/>
      </c>
      <c r="D788" s="6" t="n"/>
      <c r="E788" s="8" t="n"/>
      <c r="F788" s="7" t="n"/>
      <c r="G788" s="6" t="n"/>
      <c r="H788" s="10">
        <f>IF($N788&lt;&gt;1,"",IF(AND($I788&gt;0,ISNUMBER($F788)),$F788,$R788))</f>
        <v/>
      </c>
      <c r="I788" s="9">
        <f>IF($N788&lt;&gt;1,"",IF($D788="Salida",-ABS($E788),IF($D788="Entrada",ABS($E788),$E788)))</f>
        <v/>
      </c>
      <c r="J788" s="9">
        <f>IF($N788&lt;&gt;1,"",$Q788+$I788)</f>
        <v/>
      </c>
      <c r="K788" s="10">
        <f>IF($N788&lt;&gt;1,"",IF($I788&gt;0,IF($Q788&gt;0,($Q788*$R788+$I788*$H788)/($Q788+$I788),$H788),$R788))</f>
        <v/>
      </c>
      <c r="L788" s="10">
        <f>IF($N788&lt;&gt;1,"",ROUND($J788*$K788,2))</f>
        <v/>
      </c>
      <c r="N788" s="17">
        <f>IF(AND($B788&lt;&gt;"",ISNUMBER($E788),$D788&lt;&gt;""),1,0)</f>
        <v/>
      </c>
      <c r="O788" s="17">
        <f>IF($N788=1,COUNTIFS($B$2:$B788,$B788,$N$2:$N788,1),"")</f>
        <v/>
      </c>
      <c r="P788" s="17">
        <f>IF($N788=1,$B788&amp;"|"&amp;$O788,"")</f>
        <v/>
      </c>
      <c r="Q788" s="17">
        <f>IF($N788&lt;&gt;1,"",IF($O788=1,N(IFERROR(INDEX('Catálogo'!$F$2:$F$500,MATCH($B788,'Catálogo'!$A$2:$A$500,0)),0)),INDEX($J$1:$J$787,MATCH($B788&amp;"|"&amp;($O788-1),$P$1:$P$787,0))))</f>
        <v/>
      </c>
      <c r="R788" s="17">
        <f>IF($N788&lt;&gt;1,"",IF($O788=1,N(IFERROR(INDEX('Catálogo'!$E$2:$E$500,MATCH($B788,'Catálogo'!$A$2:$A$500,0)),0)),INDEX($K$1:$K$787,MATCH($B788&amp;"|"&amp;($O788-1),$P$1:$P$787,0))))</f>
        <v/>
      </c>
    </row>
    <row r="789" ht="18" customHeight="1">
      <c r="A789" s="18" t="n"/>
      <c r="B789" s="6" t="n"/>
      <c r="C789" s="19">
        <f>IF($B789="","",IFERROR(INDEX('Catálogo'!$B$2:$B$500,MATCH($B789,'Catálogo'!$A$2:$A$500,0)),"Clave no encontrada"))</f>
        <v/>
      </c>
      <c r="D789" s="6" t="n"/>
      <c r="E789" s="8" t="n"/>
      <c r="F789" s="7" t="n"/>
      <c r="G789" s="6" t="n"/>
      <c r="H789" s="10">
        <f>IF($N789&lt;&gt;1,"",IF(AND($I789&gt;0,ISNUMBER($F789)),$F789,$R789))</f>
        <v/>
      </c>
      <c r="I789" s="9">
        <f>IF($N789&lt;&gt;1,"",IF($D789="Salida",-ABS($E789),IF($D789="Entrada",ABS($E789),$E789)))</f>
        <v/>
      </c>
      <c r="J789" s="9">
        <f>IF($N789&lt;&gt;1,"",$Q789+$I789)</f>
        <v/>
      </c>
      <c r="K789" s="10">
        <f>IF($N789&lt;&gt;1,"",IF($I789&gt;0,IF($Q789&gt;0,($Q789*$R789+$I789*$H789)/($Q789+$I789),$H789),$R789))</f>
        <v/>
      </c>
      <c r="L789" s="10">
        <f>IF($N789&lt;&gt;1,"",ROUND($J789*$K789,2))</f>
        <v/>
      </c>
      <c r="N789" s="17">
        <f>IF(AND($B789&lt;&gt;"",ISNUMBER($E789),$D789&lt;&gt;""),1,0)</f>
        <v/>
      </c>
      <c r="O789" s="17">
        <f>IF($N789=1,COUNTIFS($B$2:$B789,$B789,$N$2:$N789,1),"")</f>
        <v/>
      </c>
      <c r="P789" s="17">
        <f>IF($N789=1,$B789&amp;"|"&amp;$O789,"")</f>
        <v/>
      </c>
      <c r="Q789" s="17">
        <f>IF($N789&lt;&gt;1,"",IF($O789=1,N(IFERROR(INDEX('Catálogo'!$F$2:$F$500,MATCH($B789,'Catálogo'!$A$2:$A$500,0)),0)),INDEX($J$1:$J$788,MATCH($B789&amp;"|"&amp;($O789-1),$P$1:$P$788,0))))</f>
        <v/>
      </c>
      <c r="R789" s="17">
        <f>IF($N789&lt;&gt;1,"",IF($O789=1,N(IFERROR(INDEX('Catálogo'!$E$2:$E$500,MATCH($B789,'Catálogo'!$A$2:$A$500,0)),0)),INDEX($K$1:$K$788,MATCH($B789&amp;"|"&amp;($O789-1),$P$1:$P$788,0))))</f>
        <v/>
      </c>
    </row>
    <row r="790" ht="18" customHeight="1">
      <c r="A790" s="18" t="n"/>
      <c r="B790" s="6" t="n"/>
      <c r="C790" s="19">
        <f>IF($B790="","",IFERROR(INDEX('Catálogo'!$B$2:$B$500,MATCH($B790,'Catálogo'!$A$2:$A$500,0)),"Clave no encontrada"))</f>
        <v/>
      </c>
      <c r="D790" s="6" t="n"/>
      <c r="E790" s="8" t="n"/>
      <c r="F790" s="7" t="n"/>
      <c r="G790" s="6" t="n"/>
      <c r="H790" s="10">
        <f>IF($N790&lt;&gt;1,"",IF(AND($I790&gt;0,ISNUMBER($F790)),$F790,$R790))</f>
        <v/>
      </c>
      <c r="I790" s="9">
        <f>IF($N790&lt;&gt;1,"",IF($D790="Salida",-ABS($E790),IF($D790="Entrada",ABS($E790),$E790)))</f>
        <v/>
      </c>
      <c r="J790" s="9">
        <f>IF($N790&lt;&gt;1,"",$Q790+$I790)</f>
        <v/>
      </c>
      <c r="K790" s="10">
        <f>IF($N790&lt;&gt;1,"",IF($I790&gt;0,IF($Q790&gt;0,($Q790*$R790+$I790*$H790)/($Q790+$I790),$H790),$R790))</f>
        <v/>
      </c>
      <c r="L790" s="10">
        <f>IF($N790&lt;&gt;1,"",ROUND($J790*$K790,2))</f>
        <v/>
      </c>
      <c r="N790" s="17">
        <f>IF(AND($B790&lt;&gt;"",ISNUMBER($E790),$D790&lt;&gt;""),1,0)</f>
        <v/>
      </c>
      <c r="O790" s="17">
        <f>IF($N790=1,COUNTIFS($B$2:$B790,$B790,$N$2:$N790,1),"")</f>
        <v/>
      </c>
      <c r="P790" s="17">
        <f>IF($N790=1,$B790&amp;"|"&amp;$O790,"")</f>
        <v/>
      </c>
      <c r="Q790" s="17">
        <f>IF($N790&lt;&gt;1,"",IF($O790=1,N(IFERROR(INDEX('Catálogo'!$F$2:$F$500,MATCH($B790,'Catálogo'!$A$2:$A$500,0)),0)),INDEX($J$1:$J$789,MATCH($B790&amp;"|"&amp;($O790-1),$P$1:$P$789,0))))</f>
        <v/>
      </c>
      <c r="R790" s="17">
        <f>IF($N790&lt;&gt;1,"",IF($O790=1,N(IFERROR(INDEX('Catálogo'!$E$2:$E$500,MATCH($B790,'Catálogo'!$A$2:$A$500,0)),0)),INDEX($K$1:$K$789,MATCH($B790&amp;"|"&amp;($O790-1),$P$1:$P$789,0))))</f>
        <v/>
      </c>
    </row>
    <row r="791" ht="18" customHeight="1">
      <c r="A791" s="18" t="n"/>
      <c r="B791" s="6" t="n"/>
      <c r="C791" s="19">
        <f>IF($B791="","",IFERROR(INDEX('Catálogo'!$B$2:$B$500,MATCH($B791,'Catálogo'!$A$2:$A$500,0)),"Clave no encontrada"))</f>
        <v/>
      </c>
      <c r="D791" s="6" t="n"/>
      <c r="E791" s="8" t="n"/>
      <c r="F791" s="7" t="n"/>
      <c r="G791" s="6" t="n"/>
      <c r="H791" s="10">
        <f>IF($N791&lt;&gt;1,"",IF(AND($I791&gt;0,ISNUMBER($F791)),$F791,$R791))</f>
        <v/>
      </c>
      <c r="I791" s="9">
        <f>IF($N791&lt;&gt;1,"",IF($D791="Salida",-ABS($E791),IF($D791="Entrada",ABS($E791),$E791)))</f>
        <v/>
      </c>
      <c r="J791" s="9">
        <f>IF($N791&lt;&gt;1,"",$Q791+$I791)</f>
        <v/>
      </c>
      <c r="K791" s="10">
        <f>IF($N791&lt;&gt;1,"",IF($I791&gt;0,IF($Q791&gt;0,($Q791*$R791+$I791*$H791)/($Q791+$I791),$H791),$R791))</f>
        <v/>
      </c>
      <c r="L791" s="10">
        <f>IF($N791&lt;&gt;1,"",ROUND($J791*$K791,2))</f>
        <v/>
      </c>
      <c r="N791" s="17">
        <f>IF(AND($B791&lt;&gt;"",ISNUMBER($E791),$D791&lt;&gt;""),1,0)</f>
        <v/>
      </c>
      <c r="O791" s="17">
        <f>IF($N791=1,COUNTIFS($B$2:$B791,$B791,$N$2:$N791,1),"")</f>
        <v/>
      </c>
      <c r="P791" s="17">
        <f>IF($N791=1,$B791&amp;"|"&amp;$O791,"")</f>
        <v/>
      </c>
      <c r="Q791" s="17">
        <f>IF($N791&lt;&gt;1,"",IF($O791=1,N(IFERROR(INDEX('Catálogo'!$F$2:$F$500,MATCH($B791,'Catálogo'!$A$2:$A$500,0)),0)),INDEX($J$1:$J$790,MATCH($B791&amp;"|"&amp;($O791-1),$P$1:$P$790,0))))</f>
        <v/>
      </c>
      <c r="R791" s="17">
        <f>IF($N791&lt;&gt;1,"",IF($O791=1,N(IFERROR(INDEX('Catálogo'!$E$2:$E$500,MATCH($B791,'Catálogo'!$A$2:$A$500,0)),0)),INDEX($K$1:$K$790,MATCH($B791&amp;"|"&amp;($O791-1),$P$1:$P$790,0))))</f>
        <v/>
      </c>
    </row>
    <row r="792" ht="18" customHeight="1">
      <c r="A792" s="18" t="n"/>
      <c r="B792" s="6" t="n"/>
      <c r="C792" s="19">
        <f>IF($B792="","",IFERROR(INDEX('Catálogo'!$B$2:$B$500,MATCH($B792,'Catálogo'!$A$2:$A$500,0)),"Clave no encontrada"))</f>
        <v/>
      </c>
      <c r="D792" s="6" t="n"/>
      <c r="E792" s="8" t="n"/>
      <c r="F792" s="7" t="n"/>
      <c r="G792" s="6" t="n"/>
      <c r="H792" s="10">
        <f>IF($N792&lt;&gt;1,"",IF(AND($I792&gt;0,ISNUMBER($F792)),$F792,$R792))</f>
        <v/>
      </c>
      <c r="I792" s="9">
        <f>IF($N792&lt;&gt;1,"",IF($D792="Salida",-ABS($E792),IF($D792="Entrada",ABS($E792),$E792)))</f>
        <v/>
      </c>
      <c r="J792" s="9">
        <f>IF($N792&lt;&gt;1,"",$Q792+$I792)</f>
        <v/>
      </c>
      <c r="K792" s="10">
        <f>IF($N792&lt;&gt;1,"",IF($I792&gt;0,IF($Q792&gt;0,($Q792*$R792+$I792*$H792)/($Q792+$I792),$H792),$R792))</f>
        <v/>
      </c>
      <c r="L792" s="10">
        <f>IF($N792&lt;&gt;1,"",ROUND($J792*$K792,2))</f>
        <v/>
      </c>
      <c r="N792" s="17">
        <f>IF(AND($B792&lt;&gt;"",ISNUMBER($E792),$D792&lt;&gt;""),1,0)</f>
        <v/>
      </c>
      <c r="O792" s="17">
        <f>IF($N792=1,COUNTIFS($B$2:$B792,$B792,$N$2:$N792,1),"")</f>
        <v/>
      </c>
      <c r="P792" s="17">
        <f>IF($N792=1,$B792&amp;"|"&amp;$O792,"")</f>
        <v/>
      </c>
      <c r="Q792" s="17">
        <f>IF($N792&lt;&gt;1,"",IF($O792=1,N(IFERROR(INDEX('Catálogo'!$F$2:$F$500,MATCH($B792,'Catálogo'!$A$2:$A$500,0)),0)),INDEX($J$1:$J$791,MATCH($B792&amp;"|"&amp;($O792-1),$P$1:$P$791,0))))</f>
        <v/>
      </c>
      <c r="R792" s="17">
        <f>IF($N792&lt;&gt;1,"",IF($O792=1,N(IFERROR(INDEX('Catálogo'!$E$2:$E$500,MATCH($B792,'Catálogo'!$A$2:$A$500,0)),0)),INDEX($K$1:$K$791,MATCH($B792&amp;"|"&amp;($O792-1),$P$1:$P$791,0))))</f>
        <v/>
      </c>
    </row>
    <row r="793" ht="18" customHeight="1">
      <c r="A793" s="18" t="n"/>
      <c r="B793" s="6" t="n"/>
      <c r="C793" s="19">
        <f>IF($B793="","",IFERROR(INDEX('Catálogo'!$B$2:$B$500,MATCH($B793,'Catálogo'!$A$2:$A$500,0)),"Clave no encontrada"))</f>
        <v/>
      </c>
      <c r="D793" s="6" t="n"/>
      <c r="E793" s="8" t="n"/>
      <c r="F793" s="7" t="n"/>
      <c r="G793" s="6" t="n"/>
      <c r="H793" s="10">
        <f>IF($N793&lt;&gt;1,"",IF(AND($I793&gt;0,ISNUMBER($F793)),$F793,$R793))</f>
        <v/>
      </c>
      <c r="I793" s="9">
        <f>IF($N793&lt;&gt;1,"",IF($D793="Salida",-ABS($E793),IF($D793="Entrada",ABS($E793),$E793)))</f>
        <v/>
      </c>
      <c r="J793" s="9">
        <f>IF($N793&lt;&gt;1,"",$Q793+$I793)</f>
        <v/>
      </c>
      <c r="K793" s="10">
        <f>IF($N793&lt;&gt;1,"",IF($I793&gt;0,IF($Q793&gt;0,($Q793*$R793+$I793*$H793)/($Q793+$I793),$H793),$R793))</f>
        <v/>
      </c>
      <c r="L793" s="10">
        <f>IF($N793&lt;&gt;1,"",ROUND($J793*$K793,2))</f>
        <v/>
      </c>
      <c r="N793" s="17">
        <f>IF(AND($B793&lt;&gt;"",ISNUMBER($E793),$D793&lt;&gt;""),1,0)</f>
        <v/>
      </c>
      <c r="O793" s="17">
        <f>IF($N793=1,COUNTIFS($B$2:$B793,$B793,$N$2:$N793,1),"")</f>
        <v/>
      </c>
      <c r="P793" s="17">
        <f>IF($N793=1,$B793&amp;"|"&amp;$O793,"")</f>
        <v/>
      </c>
      <c r="Q793" s="17">
        <f>IF($N793&lt;&gt;1,"",IF($O793=1,N(IFERROR(INDEX('Catálogo'!$F$2:$F$500,MATCH($B793,'Catálogo'!$A$2:$A$500,0)),0)),INDEX($J$1:$J$792,MATCH($B793&amp;"|"&amp;($O793-1),$P$1:$P$792,0))))</f>
        <v/>
      </c>
      <c r="R793" s="17">
        <f>IF($N793&lt;&gt;1,"",IF($O793=1,N(IFERROR(INDEX('Catálogo'!$E$2:$E$500,MATCH($B793,'Catálogo'!$A$2:$A$500,0)),0)),INDEX($K$1:$K$792,MATCH($B793&amp;"|"&amp;($O793-1),$P$1:$P$792,0))))</f>
        <v/>
      </c>
    </row>
    <row r="794" ht="18" customHeight="1">
      <c r="A794" s="18" t="n"/>
      <c r="B794" s="6" t="n"/>
      <c r="C794" s="19">
        <f>IF($B794="","",IFERROR(INDEX('Catálogo'!$B$2:$B$500,MATCH($B794,'Catálogo'!$A$2:$A$500,0)),"Clave no encontrada"))</f>
        <v/>
      </c>
      <c r="D794" s="6" t="n"/>
      <c r="E794" s="8" t="n"/>
      <c r="F794" s="7" t="n"/>
      <c r="G794" s="6" t="n"/>
      <c r="H794" s="10">
        <f>IF($N794&lt;&gt;1,"",IF(AND($I794&gt;0,ISNUMBER($F794)),$F794,$R794))</f>
        <v/>
      </c>
      <c r="I794" s="9">
        <f>IF($N794&lt;&gt;1,"",IF($D794="Salida",-ABS($E794),IF($D794="Entrada",ABS($E794),$E794)))</f>
        <v/>
      </c>
      <c r="J794" s="9">
        <f>IF($N794&lt;&gt;1,"",$Q794+$I794)</f>
        <v/>
      </c>
      <c r="K794" s="10">
        <f>IF($N794&lt;&gt;1,"",IF($I794&gt;0,IF($Q794&gt;0,($Q794*$R794+$I794*$H794)/($Q794+$I794),$H794),$R794))</f>
        <v/>
      </c>
      <c r="L794" s="10">
        <f>IF($N794&lt;&gt;1,"",ROUND($J794*$K794,2))</f>
        <v/>
      </c>
      <c r="N794" s="17">
        <f>IF(AND($B794&lt;&gt;"",ISNUMBER($E794),$D794&lt;&gt;""),1,0)</f>
        <v/>
      </c>
      <c r="O794" s="17">
        <f>IF($N794=1,COUNTIFS($B$2:$B794,$B794,$N$2:$N794,1),"")</f>
        <v/>
      </c>
      <c r="P794" s="17">
        <f>IF($N794=1,$B794&amp;"|"&amp;$O794,"")</f>
        <v/>
      </c>
      <c r="Q794" s="17">
        <f>IF($N794&lt;&gt;1,"",IF($O794=1,N(IFERROR(INDEX('Catálogo'!$F$2:$F$500,MATCH($B794,'Catálogo'!$A$2:$A$500,0)),0)),INDEX($J$1:$J$793,MATCH($B794&amp;"|"&amp;($O794-1),$P$1:$P$793,0))))</f>
        <v/>
      </c>
      <c r="R794" s="17">
        <f>IF($N794&lt;&gt;1,"",IF($O794=1,N(IFERROR(INDEX('Catálogo'!$E$2:$E$500,MATCH($B794,'Catálogo'!$A$2:$A$500,0)),0)),INDEX($K$1:$K$793,MATCH($B794&amp;"|"&amp;($O794-1),$P$1:$P$793,0))))</f>
        <v/>
      </c>
    </row>
    <row r="795" ht="18" customHeight="1">
      <c r="A795" s="18" t="n"/>
      <c r="B795" s="6" t="n"/>
      <c r="C795" s="19">
        <f>IF($B795="","",IFERROR(INDEX('Catálogo'!$B$2:$B$500,MATCH($B795,'Catálogo'!$A$2:$A$500,0)),"Clave no encontrada"))</f>
        <v/>
      </c>
      <c r="D795" s="6" t="n"/>
      <c r="E795" s="8" t="n"/>
      <c r="F795" s="7" t="n"/>
      <c r="G795" s="6" t="n"/>
      <c r="H795" s="10">
        <f>IF($N795&lt;&gt;1,"",IF(AND($I795&gt;0,ISNUMBER($F795)),$F795,$R795))</f>
        <v/>
      </c>
      <c r="I795" s="9">
        <f>IF($N795&lt;&gt;1,"",IF($D795="Salida",-ABS($E795),IF($D795="Entrada",ABS($E795),$E795)))</f>
        <v/>
      </c>
      <c r="J795" s="9">
        <f>IF($N795&lt;&gt;1,"",$Q795+$I795)</f>
        <v/>
      </c>
      <c r="K795" s="10">
        <f>IF($N795&lt;&gt;1,"",IF($I795&gt;0,IF($Q795&gt;0,($Q795*$R795+$I795*$H795)/($Q795+$I795),$H795),$R795))</f>
        <v/>
      </c>
      <c r="L795" s="10">
        <f>IF($N795&lt;&gt;1,"",ROUND($J795*$K795,2))</f>
        <v/>
      </c>
      <c r="N795" s="17">
        <f>IF(AND($B795&lt;&gt;"",ISNUMBER($E795),$D795&lt;&gt;""),1,0)</f>
        <v/>
      </c>
      <c r="O795" s="17">
        <f>IF($N795=1,COUNTIFS($B$2:$B795,$B795,$N$2:$N795,1),"")</f>
        <v/>
      </c>
      <c r="P795" s="17">
        <f>IF($N795=1,$B795&amp;"|"&amp;$O795,"")</f>
        <v/>
      </c>
      <c r="Q795" s="17">
        <f>IF($N795&lt;&gt;1,"",IF($O795=1,N(IFERROR(INDEX('Catálogo'!$F$2:$F$500,MATCH($B795,'Catálogo'!$A$2:$A$500,0)),0)),INDEX($J$1:$J$794,MATCH($B795&amp;"|"&amp;($O795-1),$P$1:$P$794,0))))</f>
        <v/>
      </c>
      <c r="R795" s="17">
        <f>IF($N795&lt;&gt;1,"",IF($O795=1,N(IFERROR(INDEX('Catálogo'!$E$2:$E$500,MATCH($B795,'Catálogo'!$A$2:$A$500,0)),0)),INDEX($K$1:$K$794,MATCH($B795&amp;"|"&amp;($O795-1),$P$1:$P$794,0))))</f>
        <v/>
      </c>
    </row>
    <row r="796" ht="18" customHeight="1">
      <c r="A796" s="18" t="n"/>
      <c r="B796" s="6" t="n"/>
      <c r="C796" s="19">
        <f>IF($B796="","",IFERROR(INDEX('Catálogo'!$B$2:$B$500,MATCH($B796,'Catálogo'!$A$2:$A$500,0)),"Clave no encontrada"))</f>
        <v/>
      </c>
      <c r="D796" s="6" t="n"/>
      <c r="E796" s="8" t="n"/>
      <c r="F796" s="7" t="n"/>
      <c r="G796" s="6" t="n"/>
      <c r="H796" s="10">
        <f>IF($N796&lt;&gt;1,"",IF(AND($I796&gt;0,ISNUMBER($F796)),$F796,$R796))</f>
        <v/>
      </c>
      <c r="I796" s="9">
        <f>IF($N796&lt;&gt;1,"",IF($D796="Salida",-ABS($E796),IF($D796="Entrada",ABS($E796),$E796)))</f>
        <v/>
      </c>
      <c r="J796" s="9">
        <f>IF($N796&lt;&gt;1,"",$Q796+$I796)</f>
        <v/>
      </c>
      <c r="K796" s="10">
        <f>IF($N796&lt;&gt;1,"",IF($I796&gt;0,IF($Q796&gt;0,($Q796*$R796+$I796*$H796)/($Q796+$I796),$H796),$R796))</f>
        <v/>
      </c>
      <c r="L796" s="10">
        <f>IF($N796&lt;&gt;1,"",ROUND($J796*$K796,2))</f>
        <v/>
      </c>
      <c r="N796" s="17">
        <f>IF(AND($B796&lt;&gt;"",ISNUMBER($E796),$D796&lt;&gt;""),1,0)</f>
        <v/>
      </c>
      <c r="O796" s="17">
        <f>IF($N796=1,COUNTIFS($B$2:$B796,$B796,$N$2:$N796,1),"")</f>
        <v/>
      </c>
      <c r="P796" s="17">
        <f>IF($N796=1,$B796&amp;"|"&amp;$O796,"")</f>
        <v/>
      </c>
      <c r="Q796" s="17">
        <f>IF($N796&lt;&gt;1,"",IF($O796=1,N(IFERROR(INDEX('Catálogo'!$F$2:$F$500,MATCH($B796,'Catálogo'!$A$2:$A$500,0)),0)),INDEX($J$1:$J$795,MATCH($B796&amp;"|"&amp;($O796-1),$P$1:$P$795,0))))</f>
        <v/>
      </c>
      <c r="R796" s="17">
        <f>IF($N796&lt;&gt;1,"",IF($O796=1,N(IFERROR(INDEX('Catálogo'!$E$2:$E$500,MATCH($B796,'Catálogo'!$A$2:$A$500,0)),0)),INDEX($K$1:$K$795,MATCH($B796&amp;"|"&amp;($O796-1),$P$1:$P$795,0))))</f>
        <v/>
      </c>
    </row>
    <row r="797" ht="18" customHeight="1">
      <c r="A797" s="18" t="n"/>
      <c r="B797" s="6" t="n"/>
      <c r="C797" s="19">
        <f>IF($B797="","",IFERROR(INDEX('Catálogo'!$B$2:$B$500,MATCH($B797,'Catálogo'!$A$2:$A$500,0)),"Clave no encontrada"))</f>
        <v/>
      </c>
      <c r="D797" s="6" t="n"/>
      <c r="E797" s="8" t="n"/>
      <c r="F797" s="7" t="n"/>
      <c r="G797" s="6" t="n"/>
      <c r="H797" s="10">
        <f>IF($N797&lt;&gt;1,"",IF(AND($I797&gt;0,ISNUMBER($F797)),$F797,$R797))</f>
        <v/>
      </c>
      <c r="I797" s="9">
        <f>IF($N797&lt;&gt;1,"",IF($D797="Salida",-ABS($E797),IF($D797="Entrada",ABS($E797),$E797)))</f>
        <v/>
      </c>
      <c r="J797" s="9">
        <f>IF($N797&lt;&gt;1,"",$Q797+$I797)</f>
        <v/>
      </c>
      <c r="K797" s="10">
        <f>IF($N797&lt;&gt;1,"",IF($I797&gt;0,IF($Q797&gt;0,($Q797*$R797+$I797*$H797)/($Q797+$I797),$H797),$R797))</f>
        <v/>
      </c>
      <c r="L797" s="10">
        <f>IF($N797&lt;&gt;1,"",ROUND($J797*$K797,2))</f>
        <v/>
      </c>
      <c r="N797" s="17">
        <f>IF(AND($B797&lt;&gt;"",ISNUMBER($E797),$D797&lt;&gt;""),1,0)</f>
        <v/>
      </c>
      <c r="O797" s="17">
        <f>IF($N797=1,COUNTIFS($B$2:$B797,$B797,$N$2:$N797,1),"")</f>
        <v/>
      </c>
      <c r="P797" s="17">
        <f>IF($N797=1,$B797&amp;"|"&amp;$O797,"")</f>
        <v/>
      </c>
      <c r="Q797" s="17">
        <f>IF($N797&lt;&gt;1,"",IF($O797=1,N(IFERROR(INDEX('Catálogo'!$F$2:$F$500,MATCH($B797,'Catálogo'!$A$2:$A$500,0)),0)),INDEX($J$1:$J$796,MATCH($B797&amp;"|"&amp;($O797-1),$P$1:$P$796,0))))</f>
        <v/>
      </c>
      <c r="R797" s="17">
        <f>IF($N797&lt;&gt;1,"",IF($O797=1,N(IFERROR(INDEX('Catálogo'!$E$2:$E$500,MATCH($B797,'Catálogo'!$A$2:$A$500,0)),0)),INDEX($K$1:$K$796,MATCH($B797&amp;"|"&amp;($O797-1),$P$1:$P$796,0))))</f>
        <v/>
      </c>
    </row>
    <row r="798" ht="18" customHeight="1">
      <c r="A798" s="18" t="n"/>
      <c r="B798" s="6" t="n"/>
      <c r="C798" s="19">
        <f>IF($B798="","",IFERROR(INDEX('Catálogo'!$B$2:$B$500,MATCH($B798,'Catálogo'!$A$2:$A$500,0)),"Clave no encontrada"))</f>
        <v/>
      </c>
      <c r="D798" s="6" t="n"/>
      <c r="E798" s="8" t="n"/>
      <c r="F798" s="7" t="n"/>
      <c r="G798" s="6" t="n"/>
      <c r="H798" s="10">
        <f>IF($N798&lt;&gt;1,"",IF(AND($I798&gt;0,ISNUMBER($F798)),$F798,$R798))</f>
        <v/>
      </c>
      <c r="I798" s="9">
        <f>IF($N798&lt;&gt;1,"",IF($D798="Salida",-ABS($E798),IF($D798="Entrada",ABS($E798),$E798)))</f>
        <v/>
      </c>
      <c r="J798" s="9">
        <f>IF($N798&lt;&gt;1,"",$Q798+$I798)</f>
        <v/>
      </c>
      <c r="K798" s="10">
        <f>IF($N798&lt;&gt;1,"",IF($I798&gt;0,IF($Q798&gt;0,($Q798*$R798+$I798*$H798)/($Q798+$I798),$H798),$R798))</f>
        <v/>
      </c>
      <c r="L798" s="10">
        <f>IF($N798&lt;&gt;1,"",ROUND($J798*$K798,2))</f>
        <v/>
      </c>
      <c r="N798" s="17">
        <f>IF(AND($B798&lt;&gt;"",ISNUMBER($E798),$D798&lt;&gt;""),1,0)</f>
        <v/>
      </c>
      <c r="O798" s="17">
        <f>IF($N798=1,COUNTIFS($B$2:$B798,$B798,$N$2:$N798,1),"")</f>
        <v/>
      </c>
      <c r="P798" s="17">
        <f>IF($N798=1,$B798&amp;"|"&amp;$O798,"")</f>
        <v/>
      </c>
      <c r="Q798" s="17">
        <f>IF($N798&lt;&gt;1,"",IF($O798=1,N(IFERROR(INDEX('Catálogo'!$F$2:$F$500,MATCH($B798,'Catálogo'!$A$2:$A$500,0)),0)),INDEX($J$1:$J$797,MATCH($B798&amp;"|"&amp;($O798-1),$P$1:$P$797,0))))</f>
        <v/>
      </c>
      <c r="R798" s="17">
        <f>IF($N798&lt;&gt;1,"",IF($O798=1,N(IFERROR(INDEX('Catálogo'!$E$2:$E$500,MATCH($B798,'Catálogo'!$A$2:$A$500,0)),0)),INDEX($K$1:$K$797,MATCH($B798&amp;"|"&amp;($O798-1),$P$1:$P$797,0))))</f>
        <v/>
      </c>
    </row>
    <row r="799" ht="18" customHeight="1">
      <c r="A799" s="18" t="n"/>
      <c r="B799" s="6" t="n"/>
      <c r="C799" s="19">
        <f>IF($B799="","",IFERROR(INDEX('Catálogo'!$B$2:$B$500,MATCH($B799,'Catálogo'!$A$2:$A$500,0)),"Clave no encontrada"))</f>
        <v/>
      </c>
      <c r="D799" s="6" t="n"/>
      <c r="E799" s="8" t="n"/>
      <c r="F799" s="7" t="n"/>
      <c r="G799" s="6" t="n"/>
      <c r="H799" s="10">
        <f>IF($N799&lt;&gt;1,"",IF(AND($I799&gt;0,ISNUMBER($F799)),$F799,$R799))</f>
        <v/>
      </c>
      <c r="I799" s="9">
        <f>IF($N799&lt;&gt;1,"",IF($D799="Salida",-ABS($E799),IF($D799="Entrada",ABS($E799),$E799)))</f>
        <v/>
      </c>
      <c r="J799" s="9">
        <f>IF($N799&lt;&gt;1,"",$Q799+$I799)</f>
        <v/>
      </c>
      <c r="K799" s="10">
        <f>IF($N799&lt;&gt;1,"",IF($I799&gt;0,IF($Q799&gt;0,($Q799*$R799+$I799*$H799)/($Q799+$I799),$H799),$R799))</f>
        <v/>
      </c>
      <c r="L799" s="10">
        <f>IF($N799&lt;&gt;1,"",ROUND($J799*$K799,2))</f>
        <v/>
      </c>
      <c r="N799" s="17">
        <f>IF(AND($B799&lt;&gt;"",ISNUMBER($E799),$D799&lt;&gt;""),1,0)</f>
        <v/>
      </c>
      <c r="O799" s="17">
        <f>IF($N799=1,COUNTIFS($B$2:$B799,$B799,$N$2:$N799,1),"")</f>
        <v/>
      </c>
      <c r="P799" s="17">
        <f>IF($N799=1,$B799&amp;"|"&amp;$O799,"")</f>
        <v/>
      </c>
      <c r="Q799" s="17">
        <f>IF($N799&lt;&gt;1,"",IF($O799=1,N(IFERROR(INDEX('Catálogo'!$F$2:$F$500,MATCH($B799,'Catálogo'!$A$2:$A$500,0)),0)),INDEX($J$1:$J$798,MATCH($B799&amp;"|"&amp;($O799-1),$P$1:$P$798,0))))</f>
        <v/>
      </c>
      <c r="R799" s="17">
        <f>IF($N799&lt;&gt;1,"",IF($O799=1,N(IFERROR(INDEX('Catálogo'!$E$2:$E$500,MATCH($B799,'Catálogo'!$A$2:$A$500,0)),0)),INDEX($K$1:$K$798,MATCH($B799&amp;"|"&amp;($O799-1),$P$1:$P$798,0))))</f>
        <v/>
      </c>
    </row>
    <row r="800" ht="18" customHeight="1">
      <c r="A800" s="18" t="n"/>
      <c r="B800" s="6" t="n"/>
      <c r="C800" s="19">
        <f>IF($B800="","",IFERROR(INDEX('Catálogo'!$B$2:$B$500,MATCH($B800,'Catálogo'!$A$2:$A$500,0)),"Clave no encontrada"))</f>
        <v/>
      </c>
      <c r="D800" s="6" t="n"/>
      <c r="E800" s="8" t="n"/>
      <c r="F800" s="7" t="n"/>
      <c r="G800" s="6" t="n"/>
      <c r="H800" s="10">
        <f>IF($N800&lt;&gt;1,"",IF(AND($I800&gt;0,ISNUMBER($F800)),$F800,$R800))</f>
        <v/>
      </c>
      <c r="I800" s="9">
        <f>IF($N800&lt;&gt;1,"",IF($D800="Salida",-ABS($E800),IF($D800="Entrada",ABS($E800),$E800)))</f>
        <v/>
      </c>
      <c r="J800" s="9">
        <f>IF($N800&lt;&gt;1,"",$Q800+$I800)</f>
        <v/>
      </c>
      <c r="K800" s="10">
        <f>IF($N800&lt;&gt;1,"",IF($I800&gt;0,IF($Q800&gt;0,($Q800*$R800+$I800*$H800)/($Q800+$I800),$H800),$R800))</f>
        <v/>
      </c>
      <c r="L800" s="10">
        <f>IF($N800&lt;&gt;1,"",ROUND($J800*$K800,2))</f>
        <v/>
      </c>
      <c r="N800" s="17">
        <f>IF(AND($B800&lt;&gt;"",ISNUMBER($E800),$D800&lt;&gt;""),1,0)</f>
        <v/>
      </c>
      <c r="O800" s="17">
        <f>IF($N800=1,COUNTIFS($B$2:$B800,$B800,$N$2:$N800,1),"")</f>
        <v/>
      </c>
      <c r="P800" s="17">
        <f>IF($N800=1,$B800&amp;"|"&amp;$O800,"")</f>
        <v/>
      </c>
      <c r="Q800" s="17">
        <f>IF($N800&lt;&gt;1,"",IF($O800=1,N(IFERROR(INDEX('Catálogo'!$F$2:$F$500,MATCH($B800,'Catálogo'!$A$2:$A$500,0)),0)),INDEX($J$1:$J$799,MATCH($B800&amp;"|"&amp;($O800-1),$P$1:$P$799,0))))</f>
        <v/>
      </c>
      <c r="R800" s="17">
        <f>IF($N800&lt;&gt;1,"",IF($O800=1,N(IFERROR(INDEX('Catálogo'!$E$2:$E$500,MATCH($B800,'Catálogo'!$A$2:$A$500,0)),0)),INDEX($K$1:$K$799,MATCH($B800&amp;"|"&amp;($O800-1),$P$1:$P$799,0))))</f>
        <v/>
      </c>
    </row>
    <row r="801" ht="18" customHeight="1">
      <c r="A801" s="18" t="n"/>
      <c r="B801" s="6" t="n"/>
      <c r="C801" s="19">
        <f>IF($B801="","",IFERROR(INDEX('Catálogo'!$B$2:$B$500,MATCH($B801,'Catálogo'!$A$2:$A$500,0)),"Clave no encontrada"))</f>
        <v/>
      </c>
      <c r="D801" s="6" t="n"/>
      <c r="E801" s="8" t="n"/>
      <c r="F801" s="7" t="n"/>
      <c r="G801" s="6" t="n"/>
      <c r="H801" s="10">
        <f>IF($N801&lt;&gt;1,"",IF(AND($I801&gt;0,ISNUMBER($F801)),$F801,$R801))</f>
        <v/>
      </c>
      <c r="I801" s="9">
        <f>IF($N801&lt;&gt;1,"",IF($D801="Salida",-ABS($E801),IF($D801="Entrada",ABS($E801),$E801)))</f>
        <v/>
      </c>
      <c r="J801" s="9">
        <f>IF($N801&lt;&gt;1,"",$Q801+$I801)</f>
        <v/>
      </c>
      <c r="K801" s="10">
        <f>IF($N801&lt;&gt;1,"",IF($I801&gt;0,IF($Q801&gt;0,($Q801*$R801+$I801*$H801)/($Q801+$I801),$H801),$R801))</f>
        <v/>
      </c>
      <c r="L801" s="10">
        <f>IF($N801&lt;&gt;1,"",ROUND($J801*$K801,2))</f>
        <v/>
      </c>
      <c r="N801" s="17">
        <f>IF(AND($B801&lt;&gt;"",ISNUMBER($E801),$D801&lt;&gt;""),1,0)</f>
        <v/>
      </c>
      <c r="O801" s="17">
        <f>IF($N801=1,COUNTIFS($B$2:$B801,$B801,$N$2:$N801,1),"")</f>
        <v/>
      </c>
      <c r="P801" s="17">
        <f>IF($N801=1,$B801&amp;"|"&amp;$O801,"")</f>
        <v/>
      </c>
      <c r="Q801" s="17">
        <f>IF($N801&lt;&gt;1,"",IF($O801=1,N(IFERROR(INDEX('Catálogo'!$F$2:$F$500,MATCH($B801,'Catálogo'!$A$2:$A$500,0)),0)),INDEX($J$1:$J$800,MATCH($B801&amp;"|"&amp;($O801-1),$P$1:$P$800,0))))</f>
        <v/>
      </c>
      <c r="R801" s="17">
        <f>IF($N801&lt;&gt;1,"",IF($O801=1,N(IFERROR(INDEX('Catálogo'!$E$2:$E$500,MATCH($B801,'Catálogo'!$A$2:$A$500,0)),0)),INDEX($K$1:$K$800,MATCH($B801&amp;"|"&amp;($O801-1),$P$1:$P$800,0))))</f>
        <v/>
      </c>
    </row>
    <row r="802" ht="18" customHeight="1">
      <c r="A802" s="18" t="n"/>
      <c r="B802" s="6" t="n"/>
      <c r="C802" s="19">
        <f>IF($B802="","",IFERROR(INDEX('Catálogo'!$B$2:$B$500,MATCH($B802,'Catálogo'!$A$2:$A$500,0)),"Clave no encontrada"))</f>
        <v/>
      </c>
      <c r="D802" s="6" t="n"/>
      <c r="E802" s="8" t="n"/>
      <c r="F802" s="7" t="n"/>
      <c r="G802" s="6" t="n"/>
      <c r="H802" s="10">
        <f>IF($N802&lt;&gt;1,"",IF(AND($I802&gt;0,ISNUMBER($F802)),$F802,$R802))</f>
        <v/>
      </c>
      <c r="I802" s="9">
        <f>IF($N802&lt;&gt;1,"",IF($D802="Salida",-ABS($E802),IF($D802="Entrada",ABS($E802),$E802)))</f>
        <v/>
      </c>
      <c r="J802" s="9">
        <f>IF($N802&lt;&gt;1,"",$Q802+$I802)</f>
        <v/>
      </c>
      <c r="K802" s="10">
        <f>IF($N802&lt;&gt;1,"",IF($I802&gt;0,IF($Q802&gt;0,($Q802*$R802+$I802*$H802)/($Q802+$I802),$H802),$R802))</f>
        <v/>
      </c>
      <c r="L802" s="10">
        <f>IF($N802&lt;&gt;1,"",ROUND($J802*$K802,2))</f>
        <v/>
      </c>
      <c r="N802" s="17">
        <f>IF(AND($B802&lt;&gt;"",ISNUMBER($E802),$D802&lt;&gt;""),1,0)</f>
        <v/>
      </c>
      <c r="O802" s="17">
        <f>IF($N802=1,COUNTIFS($B$2:$B802,$B802,$N$2:$N802,1),"")</f>
        <v/>
      </c>
      <c r="P802" s="17">
        <f>IF($N802=1,$B802&amp;"|"&amp;$O802,"")</f>
        <v/>
      </c>
      <c r="Q802" s="17">
        <f>IF($N802&lt;&gt;1,"",IF($O802=1,N(IFERROR(INDEX('Catálogo'!$F$2:$F$500,MATCH($B802,'Catálogo'!$A$2:$A$500,0)),0)),INDEX($J$1:$J$801,MATCH($B802&amp;"|"&amp;($O802-1),$P$1:$P$801,0))))</f>
        <v/>
      </c>
      <c r="R802" s="17">
        <f>IF($N802&lt;&gt;1,"",IF($O802=1,N(IFERROR(INDEX('Catálogo'!$E$2:$E$500,MATCH($B802,'Catálogo'!$A$2:$A$500,0)),0)),INDEX($K$1:$K$801,MATCH($B802&amp;"|"&amp;($O802-1),$P$1:$P$801,0))))</f>
        <v/>
      </c>
    </row>
    <row r="803" ht="18" customHeight="1">
      <c r="A803" s="18" t="n"/>
      <c r="B803" s="6" t="n"/>
      <c r="C803" s="19">
        <f>IF($B803="","",IFERROR(INDEX('Catálogo'!$B$2:$B$500,MATCH($B803,'Catálogo'!$A$2:$A$500,0)),"Clave no encontrada"))</f>
        <v/>
      </c>
      <c r="D803" s="6" t="n"/>
      <c r="E803" s="8" t="n"/>
      <c r="F803" s="7" t="n"/>
      <c r="G803" s="6" t="n"/>
      <c r="H803" s="10">
        <f>IF($N803&lt;&gt;1,"",IF(AND($I803&gt;0,ISNUMBER($F803)),$F803,$R803))</f>
        <v/>
      </c>
      <c r="I803" s="9">
        <f>IF($N803&lt;&gt;1,"",IF($D803="Salida",-ABS($E803),IF($D803="Entrada",ABS($E803),$E803)))</f>
        <v/>
      </c>
      <c r="J803" s="9">
        <f>IF($N803&lt;&gt;1,"",$Q803+$I803)</f>
        <v/>
      </c>
      <c r="K803" s="10">
        <f>IF($N803&lt;&gt;1,"",IF($I803&gt;0,IF($Q803&gt;0,($Q803*$R803+$I803*$H803)/($Q803+$I803),$H803),$R803))</f>
        <v/>
      </c>
      <c r="L803" s="10">
        <f>IF($N803&lt;&gt;1,"",ROUND($J803*$K803,2))</f>
        <v/>
      </c>
      <c r="N803" s="17">
        <f>IF(AND($B803&lt;&gt;"",ISNUMBER($E803),$D803&lt;&gt;""),1,0)</f>
        <v/>
      </c>
      <c r="O803" s="17">
        <f>IF($N803=1,COUNTIFS($B$2:$B803,$B803,$N$2:$N803,1),"")</f>
        <v/>
      </c>
      <c r="P803" s="17">
        <f>IF($N803=1,$B803&amp;"|"&amp;$O803,"")</f>
        <v/>
      </c>
      <c r="Q803" s="17">
        <f>IF($N803&lt;&gt;1,"",IF($O803=1,N(IFERROR(INDEX('Catálogo'!$F$2:$F$500,MATCH($B803,'Catálogo'!$A$2:$A$500,0)),0)),INDEX($J$1:$J$802,MATCH($B803&amp;"|"&amp;($O803-1),$P$1:$P$802,0))))</f>
        <v/>
      </c>
      <c r="R803" s="17">
        <f>IF($N803&lt;&gt;1,"",IF($O803=1,N(IFERROR(INDEX('Catálogo'!$E$2:$E$500,MATCH($B803,'Catálogo'!$A$2:$A$500,0)),0)),INDEX($K$1:$K$802,MATCH($B803&amp;"|"&amp;($O803-1),$P$1:$P$802,0))))</f>
        <v/>
      </c>
    </row>
    <row r="804" ht="18" customHeight="1">
      <c r="A804" s="18" t="n"/>
      <c r="B804" s="6" t="n"/>
      <c r="C804" s="19">
        <f>IF($B804="","",IFERROR(INDEX('Catálogo'!$B$2:$B$500,MATCH($B804,'Catálogo'!$A$2:$A$500,0)),"Clave no encontrada"))</f>
        <v/>
      </c>
      <c r="D804" s="6" t="n"/>
      <c r="E804" s="8" t="n"/>
      <c r="F804" s="7" t="n"/>
      <c r="G804" s="6" t="n"/>
      <c r="H804" s="10">
        <f>IF($N804&lt;&gt;1,"",IF(AND($I804&gt;0,ISNUMBER($F804)),$F804,$R804))</f>
        <v/>
      </c>
      <c r="I804" s="9">
        <f>IF($N804&lt;&gt;1,"",IF($D804="Salida",-ABS($E804),IF($D804="Entrada",ABS($E804),$E804)))</f>
        <v/>
      </c>
      <c r="J804" s="9">
        <f>IF($N804&lt;&gt;1,"",$Q804+$I804)</f>
        <v/>
      </c>
      <c r="K804" s="10">
        <f>IF($N804&lt;&gt;1,"",IF($I804&gt;0,IF($Q804&gt;0,($Q804*$R804+$I804*$H804)/($Q804+$I804),$H804),$R804))</f>
        <v/>
      </c>
      <c r="L804" s="10">
        <f>IF($N804&lt;&gt;1,"",ROUND($J804*$K804,2))</f>
        <v/>
      </c>
      <c r="N804" s="17">
        <f>IF(AND($B804&lt;&gt;"",ISNUMBER($E804),$D804&lt;&gt;""),1,0)</f>
        <v/>
      </c>
      <c r="O804" s="17">
        <f>IF($N804=1,COUNTIFS($B$2:$B804,$B804,$N$2:$N804,1),"")</f>
        <v/>
      </c>
      <c r="P804" s="17">
        <f>IF($N804=1,$B804&amp;"|"&amp;$O804,"")</f>
        <v/>
      </c>
      <c r="Q804" s="17">
        <f>IF($N804&lt;&gt;1,"",IF($O804=1,N(IFERROR(INDEX('Catálogo'!$F$2:$F$500,MATCH($B804,'Catálogo'!$A$2:$A$500,0)),0)),INDEX($J$1:$J$803,MATCH($B804&amp;"|"&amp;($O804-1),$P$1:$P$803,0))))</f>
        <v/>
      </c>
      <c r="R804" s="17">
        <f>IF($N804&lt;&gt;1,"",IF($O804=1,N(IFERROR(INDEX('Catálogo'!$E$2:$E$500,MATCH($B804,'Catálogo'!$A$2:$A$500,0)),0)),INDEX($K$1:$K$803,MATCH($B804&amp;"|"&amp;($O804-1),$P$1:$P$803,0))))</f>
        <v/>
      </c>
    </row>
    <row r="805" ht="18" customHeight="1">
      <c r="A805" s="18" t="n"/>
      <c r="B805" s="6" t="n"/>
      <c r="C805" s="19">
        <f>IF($B805="","",IFERROR(INDEX('Catálogo'!$B$2:$B$500,MATCH($B805,'Catálogo'!$A$2:$A$500,0)),"Clave no encontrada"))</f>
        <v/>
      </c>
      <c r="D805" s="6" t="n"/>
      <c r="E805" s="8" t="n"/>
      <c r="F805" s="7" t="n"/>
      <c r="G805" s="6" t="n"/>
      <c r="H805" s="10">
        <f>IF($N805&lt;&gt;1,"",IF(AND($I805&gt;0,ISNUMBER($F805)),$F805,$R805))</f>
        <v/>
      </c>
      <c r="I805" s="9">
        <f>IF($N805&lt;&gt;1,"",IF($D805="Salida",-ABS($E805),IF($D805="Entrada",ABS($E805),$E805)))</f>
        <v/>
      </c>
      <c r="J805" s="9">
        <f>IF($N805&lt;&gt;1,"",$Q805+$I805)</f>
        <v/>
      </c>
      <c r="K805" s="10">
        <f>IF($N805&lt;&gt;1,"",IF($I805&gt;0,IF($Q805&gt;0,($Q805*$R805+$I805*$H805)/($Q805+$I805),$H805),$R805))</f>
        <v/>
      </c>
      <c r="L805" s="10">
        <f>IF($N805&lt;&gt;1,"",ROUND($J805*$K805,2))</f>
        <v/>
      </c>
      <c r="N805" s="17">
        <f>IF(AND($B805&lt;&gt;"",ISNUMBER($E805),$D805&lt;&gt;""),1,0)</f>
        <v/>
      </c>
      <c r="O805" s="17">
        <f>IF($N805=1,COUNTIFS($B$2:$B805,$B805,$N$2:$N805,1),"")</f>
        <v/>
      </c>
      <c r="P805" s="17">
        <f>IF($N805=1,$B805&amp;"|"&amp;$O805,"")</f>
        <v/>
      </c>
      <c r="Q805" s="17">
        <f>IF($N805&lt;&gt;1,"",IF($O805=1,N(IFERROR(INDEX('Catálogo'!$F$2:$F$500,MATCH($B805,'Catálogo'!$A$2:$A$500,0)),0)),INDEX($J$1:$J$804,MATCH($B805&amp;"|"&amp;($O805-1),$P$1:$P$804,0))))</f>
        <v/>
      </c>
      <c r="R805" s="17">
        <f>IF($N805&lt;&gt;1,"",IF($O805=1,N(IFERROR(INDEX('Catálogo'!$E$2:$E$500,MATCH($B805,'Catálogo'!$A$2:$A$500,0)),0)),INDEX($K$1:$K$804,MATCH($B805&amp;"|"&amp;($O805-1),$P$1:$P$804,0))))</f>
        <v/>
      </c>
    </row>
    <row r="806" ht="18" customHeight="1">
      <c r="A806" s="18" t="n"/>
      <c r="B806" s="6" t="n"/>
      <c r="C806" s="19">
        <f>IF($B806="","",IFERROR(INDEX('Catálogo'!$B$2:$B$500,MATCH($B806,'Catálogo'!$A$2:$A$500,0)),"Clave no encontrada"))</f>
        <v/>
      </c>
      <c r="D806" s="6" t="n"/>
      <c r="E806" s="8" t="n"/>
      <c r="F806" s="7" t="n"/>
      <c r="G806" s="6" t="n"/>
      <c r="H806" s="10">
        <f>IF($N806&lt;&gt;1,"",IF(AND($I806&gt;0,ISNUMBER($F806)),$F806,$R806))</f>
        <v/>
      </c>
      <c r="I806" s="9">
        <f>IF($N806&lt;&gt;1,"",IF($D806="Salida",-ABS($E806),IF($D806="Entrada",ABS($E806),$E806)))</f>
        <v/>
      </c>
      <c r="J806" s="9">
        <f>IF($N806&lt;&gt;1,"",$Q806+$I806)</f>
        <v/>
      </c>
      <c r="K806" s="10">
        <f>IF($N806&lt;&gt;1,"",IF($I806&gt;0,IF($Q806&gt;0,($Q806*$R806+$I806*$H806)/($Q806+$I806),$H806),$R806))</f>
        <v/>
      </c>
      <c r="L806" s="10">
        <f>IF($N806&lt;&gt;1,"",ROUND($J806*$K806,2))</f>
        <v/>
      </c>
      <c r="N806" s="17">
        <f>IF(AND($B806&lt;&gt;"",ISNUMBER($E806),$D806&lt;&gt;""),1,0)</f>
        <v/>
      </c>
      <c r="O806" s="17">
        <f>IF($N806=1,COUNTIFS($B$2:$B806,$B806,$N$2:$N806,1),"")</f>
        <v/>
      </c>
      <c r="P806" s="17">
        <f>IF($N806=1,$B806&amp;"|"&amp;$O806,"")</f>
        <v/>
      </c>
      <c r="Q806" s="17">
        <f>IF($N806&lt;&gt;1,"",IF($O806=1,N(IFERROR(INDEX('Catálogo'!$F$2:$F$500,MATCH($B806,'Catálogo'!$A$2:$A$500,0)),0)),INDEX($J$1:$J$805,MATCH($B806&amp;"|"&amp;($O806-1),$P$1:$P$805,0))))</f>
        <v/>
      </c>
      <c r="R806" s="17">
        <f>IF($N806&lt;&gt;1,"",IF($O806=1,N(IFERROR(INDEX('Catálogo'!$E$2:$E$500,MATCH($B806,'Catálogo'!$A$2:$A$500,0)),0)),INDEX($K$1:$K$805,MATCH($B806&amp;"|"&amp;($O806-1),$P$1:$P$805,0))))</f>
        <v/>
      </c>
    </row>
    <row r="807" ht="18" customHeight="1">
      <c r="A807" s="18" t="n"/>
      <c r="B807" s="6" t="n"/>
      <c r="C807" s="19">
        <f>IF($B807="","",IFERROR(INDEX('Catálogo'!$B$2:$B$500,MATCH($B807,'Catálogo'!$A$2:$A$500,0)),"Clave no encontrada"))</f>
        <v/>
      </c>
      <c r="D807" s="6" t="n"/>
      <c r="E807" s="8" t="n"/>
      <c r="F807" s="7" t="n"/>
      <c r="G807" s="6" t="n"/>
      <c r="H807" s="10">
        <f>IF($N807&lt;&gt;1,"",IF(AND($I807&gt;0,ISNUMBER($F807)),$F807,$R807))</f>
        <v/>
      </c>
      <c r="I807" s="9">
        <f>IF($N807&lt;&gt;1,"",IF($D807="Salida",-ABS($E807),IF($D807="Entrada",ABS($E807),$E807)))</f>
        <v/>
      </c>
      <c r="J807" s="9">
        <f>IF($N807&lt;&gt;1,"",$Q807+$I807)</f>
        <v/>
      </c>
      <c r="K807" s="10">
        <f>IF($N807&lt;&gt;1,"",IF($I807&gt;0,IF($Q807&gt;0,($Q807*$R807+$I807*$H807)/($Q807+$I807),$H807),$R807))</f>
        <v/>
      </c>
      <c r="L807" s="10">
        <f>IF($N807&lt;&gt;1,"",ROUND($J807*$K807,2))</f>
        <v/>
      </c>
      <c r="N807" s="17">
        <f>IF(AND($B807&lt;&gt;"",ISNUMBER($E807),$D807&lt;&gt;""),1,0)</f>
        <v/>
      </c>
      <c r="O807" s="17">
        <f>IF($N807=1,COUNTIFS($B$2:$B807,$B807,$N$2:$N807,1),"")</f>
        <v/>
      </c>
      <c r="P807" s="17">
        <f>IF($N807=1,$B807&amp;"|"&amp;$O807,"")</f>
        <v/>
      </c>
      <c r="Q807" s="17">
        <f>IF($N807&lt;&gt;1,"",IF($O807=1,N(IFERROR(INDEX('Catálogo'!$F$2:$F$500,MATCH($B807,'Catálogo'!$A$2:$A$500,0)),0)),INDEX($J$1:$J$806,MATCH($B807&amp;"|"&amp;($O807-1),$P$1:$P$806,0))))</f>
        <v/>
      </c>
      <c r="R807" s="17">
        <f>IF($N807&lt;&gt;1,"",IF($O807=1,N(IFERROR(INDEX('Catálogo'!$E$2:$E$500,MATCH($B807,'Catálogo'!$A$2:$A$500,0)),0)),INDEX($K$1:$K$806,MATCH($B807&amp;"|"&amp;($O807-1),$P$1:$P$806,0))))</f>
        <v/>
      </c>
    </row>
    <row r="808" ht="18" customHeight="1">
      <c r="A808" s="18" t="n"/>
      <c r="B808" s="6" t="n"/>
      <c r="C808" s="19">
        <f>IF($B808="","",IFERROR(INDEX('Catálogo'!$B$2:$B$500,MATCH($B808,'Catálogo'!$A$2:$A$500,0)),"Clave no encontrada"))</f>
        <v/>
      </c>
      <c r="D808" s="6" t="n"/>
      <c r="E808" s="8" t="n"/>
      <c r="F808" s="7" t="n"/>
      <c r="G808" s="6" t="n"/>
      <c r="H808" s="10">
        <f>IF($N808&lt;&gt;1,"",IF(AND($I808&gt;0,ISNUMBER($F808)),$F808,$R808))</f>
        <v/>
      </c>
      <c r="I808" s="9">
        <f>IF($N808&lt;&gt;1,"",IF($D808="Salida",-ABS($E808),IF($D808="Entrada",ABS($E808),$E808)))</f>
        <v/>
      </c>
      <c r="J808" s="9">
        <f>IF($N808&lt;&gt;1,"",$Q808+$I808)</f>
        <v/>
      </c>
      <c r="K808" s="10">
        <f>IF($N808&lt;&gt;1,"",IF($I808&gt;0,IF($Q808&gt;0,($Q808*$R808+$I808*$H808)/($Q808+$I808),$H808),$R808))</f>
        <v/>
      </c>
      <c r="L808" s="10">
        <f>IF($N808&lt;&gt;1,"",ROUND($J808*$K808,2))</f>
        <v/>
      </c>
      <c r="N808" s="17">
        <f>IF(AND($B808&lt;&gt;"",ISNUMBER($E808),$D808&lt;&gt;""),1,0)</f>
        <v/>
      </c>
      <c r="O808" s="17">
        <f>IF($N808=1,COUNTIFS($B$2:$B808,$B808,$N$2:$N808,1),"")</f>
        <v/>
      </c>
      <c r="P808" s="17">
        <f>IF($N808=1,$B808&amp;"|"&amp;$O808,"")</f>
        <v/>
      </c>
      <c r="Q808" s="17">
        <f>IF($N808&lt;&gt;1,"",IF($O808=1,N(IFERROR(INDEX('Catálogo'!$F$2:$F$500,MATCH($B808,'Catálogo'!$A$2:$A$500,0)),0)),INDEX($J$1:$J$807,MATCH($B808&amp;"|"&amp;($O808-1),$P$1:$P$807,0))))</f>
        <v/>
      </c>
      <c r="R808" s="17">
        <f>IF($N808&lt;&gt;1,"",IF($O808=1,N(IFERROR(INDEX('Catálogo'!$E$2:$E$500,MATCH($B808,'Catálogo'!$A$2:$A$500,0)),0)),INDEX($K$1:$K$807,MATCH($B808&amp;"|"&amp;($O808-1),$P$1:$P$807,0))))</f>
        <v/>
      </c>
    </row>
    <row r="809" ht="18" customHeight="1">
      <c r="A809" s="18" t="n"/>
      <c r="B809" s="6" t="n"/>
      <c r="C809" s="19">
        <f>IF($B809="","",IFERROR(INDEX('Catálogo'!$B$2:$B$500,MATCH($B809,'Catálogo'!$A$2:$A$500,0)),"Clave no encontrada"))</f>
        <v/>
      </c>
      <c r="D809" s="6" t="n"/>
      <c r="E809" s="8" t="n"/>
      <c r="F809" s="7" t="n"/>
      <c r="G809" s="6" t="n"/>
      <c r="H809" s="10">
        <f>IF($N809&lt;&gt;1,"",IF(AND($I809&gt;0,ISNUMBER($F809)),$F809,$R809))</f>
        <v/>
      </c>
      <c r="I809" s="9">
        <f>IF($N809&lt;&gt;1,"",IF($D809="Salida",-ABS($E809),IF($D809="Entrada",ABS($E809),$E809)))</f>
        <v/>
      </c>
      <c r="J809" s="9">
        <f>IF($N809&lt;&gt;1,"",$Q809+$I809)</f>
        <v/>
      </c>
      <c r="K809" s="10">
        <f>IF($N809&lt;&gt;1,"",IF($I809&gt;0,IF($Q809&gt;0,($Q809*$R809+$I809*$H809)/($Q809+$I809),$H809),$R809))</f>
        <v/>
      </c>
      <c r="L809" s="10">
        <f>IF($N809&lt;&gt;1,"",ROUND($J809*$K809,2))</f>
        <v/>
      </c>
      <c r="N809" s="17">
        <f>IF(AND($B809&lt;&gt;"",ISNUMBER($E809),$D809&lt;&gt;""),1,0)</f>
        <v/>
      </c>
      <c r="O809" s="17">
        <f>IF($N809=1,COUNTIFS($B$2:$B809,$B809,$N$2:$N809,1),"")</f>
        <v/>
      </c>
      <c r="P809" s="17">
        <f>IF($N809=1,$B809&amp;"|"&amp;$O809,"")</f>
        <v/>
      </c>
      <c r="Q809" s="17">
        <f>IF($N809&lt;&gt;1,"",IF($O809=1,N(IFERROR(INDEX('Catálogo'!$F$2:$F$500,MATCH($B809,'Catálogo'!$A$2:$A$500,0)),0)),INDEX($J$1:$J$808,MATCH($B809&amp;"|"&amp;($O809-1),$P$1:$P$808,0))))</f>
        <v/>
      </c>
      <c r="R809" s="17">
        <f>IF($N809&lt;&gt;1,"",IF($O809=1,N(IFERROR(INDEX('Catálogo'!$E$2:$E$500,MATCH($B809,'Catálogo'!$A$2:$A$500,0)),0)),INDEX($K$1:$K$808,MATCH($B809&amp;"|"&amp;($O809-1),$P$1:$P$808,0))))</f>
        <v/>
      </c>
    </row>
    <row r="810" ht="18" customHeight="1">
      <c r="A810" s="18" t="n"/>
      <c r="B810" s="6" t="n"/>
      <c r="C810" s="19">
        <f>IF($B810="","",IFERROR(INDEX('Catálogo'!$B$2:$B$500,MATCH($B810,'Catálogo'!$A$2:$A$500,0)),"Clave no encontrada"))</f>
        <v/>
      </c>
      <c r="D810" s="6" t="n"/>
      <c r="E810" s="8" t="n"/>
      <c r="F810" s="7" t="n"/>
      <c r="G810" s="6" t="n"/>
      <c r="H810" s="10">
        <f>IF($N810&lt;&gt;1,"",IF(AND($I810&gt;0,ISNUMBER($F810)),$F810,$R810))</f>
        <v/>
      </c>
      <c r="I810" s="9">
        <f>IF($N810&lt;&gt;1,"",IF($D810="Salida",-ABS($E810),IF($D810="Entrada",ABS($E810),$E810)))</f>
        <v/>
      </c>
      <c r="J810" s="9">
        <f>IF($N810&lt;&gt;1,"",$Q810+$I810)</f>
        <v/>
      </c>
      <c r="K810" s="10">
        <f>IF($N810&lt;&gt;1,"",IF($I810&gt;0,IF($Q810&gt;0,($Q810*$R810+$I810*$H810)/($Q810+$I810),$H810),$R810))</f>
        <v/>
      </c>
      <c r="L810" s="10">
        <f>IF($N810&lt;&gt;1,"",ROUND($J810*$K810,2))</f>
        <v/>
      </c>
      <c r="N810" s="17">
        <f>IF(AND($B810&lt;&gt;"",ISNUMBER($E810),$D810&lt;&gt;""),1,0)</f>
        <v/>
      </c>
      <c r="O810" s="17">
        <f>IF($N810=1,COUNTIFS($B$2:$B810,$B810,$N$2:$N810,1),"")</f>
        <v/>
      </c>
      <c r="P810" s="17">
        <f>IF($N810=1,$B810&amp;"|"&amp;$O810,"")</f>
        <v/>
      </c>
      <c r="Q810" s="17">
        <f>IF($N810&lt;&gt;1,"",IF($O810=1,N(IFERROR(INDEX('Catálogo'!$F$2:$F$500,MATCH($B810,'Catálogo'!$A$2:$A$500,0)),0)),INDEX($J$1:$J$809,MATCH($B810&amp;"|"&amp;($O810-1),$P$1:$P$809,0))))</f>
        <v/>
      </c>
      <c r="R810" s="17">
        <f>IF($N810&lt;&gt;1,"",IF($O810=1,N(IFERROR(INDEX('Catálogo'!$E$2:$E$500,MATCH($B810,'Catálogo'!$A$2:$A$500,0)),0)),INDEX($K$1:$K$809,MATCH($B810&amp;"|"&amp;($O810-1),$P$1:$P$809,0))))</f>
        <v/>
      </c>
    </row>
    <row r="811" ht="18" customHeight="1">
      <c r="A811" s="18" t="n"/>
      <c r="B811" s="6" t="n"/>
      <c r="C811" s="19">
        <f>IF($B811="","",IFERROR(INDEX('Catálogo'!$B$2:$B$500,MATCH($B811,'Catálogo'!$A$2:$A$500,0)),"Clave no encontrada"))</f>
        <v/>
      </c>
      <c r="D811" s="6" t="n"/>
      <c r="E811" s="8" t="n"/>
      <c r="F811" s="7" t="n"/>
      <c r="G811" s="6" t="n"/>
      <c r="H811" s="10">
        <f>IF($N811&lt;&gt;1,"",IF(AND($I811&gt;0,ISNUMBER($F811)),$F811,$R811))</f>
        <v/>
      </c>
      <c r="I811" s="9">
        <f>IF($N811&lt;&gt;1,"",IF($D811="Salida",-ABS($E811),IF($D811="Entrada",ABS($E811),$E811)))</f>
        <v/>
      </c>
      <c r="J811" s="9">
        <f>IF($N811&lt;&gt;1,"",$Q811+$I811)</f>
        <v/>
      </c>
      <c r="K811" s="10">
        <f>IF($N811&lt;&gt;1,"",IF($I811&gt;0,IF($Q811&gt;0,($Q811*$R811+$I811*$H811)/($Q811+$I811),$H811),$R811))</f>
        <v/>
      </c>
      <c r="L811" s="10">
        <f>IF($N811&lt;&gt;1,"",ROUND($J811*$K811,2))</f>
        <v/>
      </c>
      <c r="N811" s="17">
        <f>IF(AND($B811&lt;&gt;"",ISNUMBER($E811),$D811&lt;&gt;""),1,0)</f>
        <v/>
      </c>
      <c r="O811" s="17">
        <f>IF($N811=1,COUNTIFS($B$2:$B811,$B811,$N$2:$N811,1),"")</f>
        <v/>
      </c>
      <c r="P811" s="17">
        <f>IF($N811=1,$B811&amp;"|"&amp;$O811,"")</f>
        <v/>
      </c>
      <c r="Q811" s="17">
        <f>IF($N811&lt;&gt;1,"",IF($O811=1,N(IFERROR(INDEX('Catálogo'!$F$2:$F$500,MATCH($B811,'Catálogo'!$A$2:$A$500,0)),0)),INDEX($J$1:$J$810,MATCH($B811&amp;"|"&amp;($O811-1),$P$1:$P$810,0))))</f>
        <v/>
      </c>
      <c r="R811" s="17">
        <f>IF($N811&lt;&gt;1,"",IF($O811=1,N(IFERROR(INDEX('Catálogo'!$E$2:$E$500,MATCH($B811,'Catálogo'!$A$2:$A$500,0)),0)),INDEX($K$1:$K$810,MATCH($B811&amp;"|"&amp;($O811-1),$P$1:$P$810,0))))</f>
        <v/>
      </c>
    </row>
    <row r="812" ht="18" customHeight="1">
      <c r="A812" s="18" t="n"/>
      <c r="B812" s="6" t="n"/>
      <c r="C812" s="19">
        <f>IF($B812="","",IFERROR(INDEX('Catálogo'!$B$2:$B$500,MATCH($B812,'Catálogo'!$A$2:$A$500,0)),"Clave no encontrada"))</f>
        <v/>
      </c>
      <c r="D812" s="6" t="n"/>
      <c r="E812" s="8" t="n"/>
      <c r="F812" s="7" t="n"/>
      <c r="G812" s="6" t="n"/>
      <c r="H812" s="10">
        <f>IF($N812&lt;&gt;1,"",IF(AND($I812&gt;0,ISNUMBER($F812)),$F812,$R812))</f>
        <v/>
      </c>
      <c r="I812" s="9">
        <f>IF($N812&lt;&gt;1,"",IF($D812="Salida",-ABS($E812),IF($D812="Entrada",ABS($E812),$E812)))</f>
        <v/>
      </c>
      <c r="J812" s="9">
        <f>IF($N812&lt;&gt;1,"",$Q812+$I812)</f>
        <v/>
      </c>
      <c r="K812" s="10">
        <f>IF($N812&lt;&gt;1,"",IF($I812&gt;0,IF($Q812&gt;0,($Q812*$R812+$I812*$H812)/($Q812+$I812),$H812),$R812))</f>
        <v/>
      </c>
      <c r="L812" s="10">
        <f>IF($N812&lt;&gt;1,"",ROUND($J812*$K812,2))</f>
        <v/>
      </c>
      <c r="N812" s="17">
        <f>IF(AND($B812&lt;&gt;"",ISNUMBER($E812),$D812&lt;&gt;""),1,0)</f>
        <v/>
      </c>
      <c r="O812" s="17">
        <f>IF($N812=1,COUNTIFS($B$2:$B812,$B812,$N$2:$N812,1),"")</f>
        <v/>
      </c>
      <c r="P812" s="17">
        <f>IF($N812=1,$B812&amp;"|"&amp;$O812,"")</f>
        <v/>
      </c>
      <c r="Q812" s="17">
        <f>IF($N812&lt;&gt;1,"",IF($O812=1,N(IFERROR(INDEX('Catálogo'!$F$2:$F$500,MATCH($B812,'Catálogo'!$A$2:$A$500,0)),0)),INDEX($J$1:$J$811,MATCH($B812&amp;"|"&amp;($O812-1),$P$1:$P$811,0))))</f>
        <v/>
      </c>
      <c r="R812" s="17">
        <f>IF($N812&lt;&gt;1,"",IF($O812=1,N(IFERROR(INDEX('Catálogo'!$E$2:$E$500,MATCH($B812,'Catálogo'!$A$2:$A$500,0)),0)),INDEX($K$1:$K$811,MATCH($B812&amp;"|"&amp;($O812-1),$P$1:$P$811,0))))</f>
        <v/>
      </c>
    </row>
    <row r="813" ht="18" customHeight="1">
      <c r="A813" s="18" t="n"/>
      <c r="B813" s="6" t="n"/>
      <c r="C813" s="19">
        <f>IF($B813="","",IFERROR(INDEX('Catálogo'!$B$2:$B$500,MATCH($B813,'Catálogo'!$A$2:$A$500,0)),"Clave no encontrada"))</f>
        <v/>
      </c>
      <c r="D813" s="6" t="n"/>
      <c r="E813" s="8" t="n"/>
      <c r="F813" s="7" t="n"/>
      <c r="G813" s="6" t="n"/>
      <c r="H813" s="10">
        <f>IF($N813&lt;&gt;1,"",IF(AND($I813&gt;0,ISNUMBER($F813)),$F813,$R813))</f>
        <v/>
      </c>
      <c r="I813" s="9">
        <f>IF($N813&lt;&gt;1,"",IF($D813="Salida",-ABS($E813),IF($D813="Entrada",ABS($E813),$E813)))</f>
        <v/>
      </c>
      <c r="J813" s="9">
        <f>IF($N813&lt;&gt;1,"",$Q813+$I813)</f>
        <v/>
      </c>
      <c r="K813" s="10">
        <f>IF($N813&lt;&gt;1,"",IF($I813&gt;0,IF($Q813&gt;0,($Q813*$R813+$I813*$H813)/($Q813+$I813),$H813),$R813))</f>
        <v/>
      </c>
      <c r="L813" s="10">
        <f>IF($N813&lt;&gt;1,"",ROUND($J813*$K813,2))</f>
        <v/>
      </c>
      <c r="N813" s="17">
        <f>IF(AND($B813&lt;&gt;"",ISNUMBER($E813),$D813&lt;&gt;""),1,0)</f>
        <v/>
      </c>
      <c r="O813" s="17">
        <f>IF($N813=1,COUNTIFS($B$2:$B813,$B813,$N$2:$N813,1),"")</f>
        <v/>
      </c>
      <c r="P813" s="17">
        <f>IF($N813=1,$B813&amp;"|"&amp;$O813,"")</f>
        <v/>
      </c>
      <c r="Q813" s="17">
        <f>IF($N813&lt;&gt;1,"",IF($O813=1,N(IFERROR(INDEX('Catálogo'!$F$2:$F$500,MATCH($B813,'Catálogo'!$A$2:$A$500,0)),0)),INDEX($J$1:$J$812,MATCH($B813&amp;"|"&amp;($O813-1),$P$1:$P$812,0))))</f>
        <v/>
      </c>
      <c r="R813" s="17">
        <f>IF($N813&lt;&gt;1,"",IF($O813=1,N(IFERROR(INDEX('Catálogo'!$E$2:$E$500,MATCH($B813,'Catálogo'!$A$2:$A$500,0)),0)),INDEX($K$1:$K$812,MATCH($B813&amp;"|"&amp;($O813-1),$P$1:$P$812,0))))</f>
        <v/>
      </c>
    </row>
    <row r="814" ht="18" customHeight="1">
      <c r="A814" s="18" t="n"/>
      <c r="B814" s="6" t="n"/>
      <c r="C814" s="19">
        <f>IF($B814="","",IFERROR(INDEX('Catálogo'!$B$2:$B$500,MATCH($B814,'Catálogo'!$A$2:$A$500,0)),"Clave no encontrada"))</f>
        <v/>
      </c>
      <c r="D814" s="6" t="n"/>
      <c r="E814" s="8" t="n"/>
      <c r="F814" s="7" t="n"/>
      <c r="G814" s="6" t="n"/>
      <c r="H814" s="10">
        <f>IF($N814&lt;&gt;1,"",IF(AND($I814&gt;0,ISNUMBER($F814)),$F814,$R814))</f>
        <v/>
      </c>
      <c r="I814" s="9">
        <f>IF($N814&lt;&gt;1,"",IF($D814="Salida",-ABS($E814),IF($D814="Entrada",ABS($E814),$E814)))</f>
        <v/>
      </c>
      <c r="J814" s="9">
        <f>IF($N814&lt;&gt;1,"",$Q814+$I814)</f>
        <v/>
      </c>
      <c r="K814" s="10">
        <f>IF($N814&lt;&gt;1,"",IF($I814&gt;0,IF($Q814&gt;0,($Q814*$R814+$I814*$H814)/($Q814+$I814),$H814),$R814))</f>
        <v/>
      </c>
      <c r="L814" s="10">
        <f>IF($N814&lt;&gt;1,"",ROUND($J814*$K814,2))</f>
        <v/>
      </c>
      <c r="N814" s="17">
        <f>IF(AND($B814&lt;&gt;"",ISNUMBER($E814),$D814&lt;&gt;""),1,0)</f>
        <v/>
      </c>
      <c r="O814" s="17">
        <f>IF($N814=1,COUNTIFS($B$2:$B814,$B814,$N$2:$N814,1),"")</f>
        <v/>
      </c>
      <c r="P814" s="17">
        <f>IF($N814=1,$B814&amp;"|"&amp;$O814,"")</f>
        <v/>
      </c>
      <c r="Q814" s="17">
        <f>IF($N814&lt;&gt;1,"",IF($O814=1,N(IFERROR(INDEX('Catálogo'!$F$2:$F$500,MATCH($B814,'Catálogo'!$A$2:$A$500,0)),0)),INDEX($J$1:$J$813,MATCH($B814&amp;"|"&amp;($O814-1),$P$1:$P$813,0))))</f>
        <v/>
      </c>
      <c r="R814" s="17">
        <f>IF($N814&lt;&gt;1,"",IF($O814=1,N(IFERROR(INDEX('Catálogo'!$E$2:$E$500,MATCH($B814,'Catálogo'!$A$2:$A$500,0)),0)),INDEX($K$1:$K$813,MATCH($B814&amp;"|"&amp;($O814-1),$P$1:$P$813,0))))</f>
        <v/>
      </c>
    </row>
    <row r="815" ht="18" customHeight="1">
      <c r="A815" s="18" t="n"/>
      <c r="B815" s="6" t="n"/>
      <c r="C815" s="19">
        <f>IF($B815="","",IFERROR(INDEX('Catálogo'!$B$2:$B$500,MATCH($B815,'Catálogo'!$A$2:$A$500,0)),"Clave no encontrada"))</f>
        <v/>
      </c>
      <c r="D815" s="6" t="n"/>
      <c r="E815" s="8" t="n"/>
      <c r="F815" s="7" t="n"/>
      <c r="G815" s="6" t="n"/>
      <c r="H815" s="10">
        <f>IF($N815&lt;&gt;1,"",IF(AND($I815&gt;0,ISNUMBER($F815)),$F815,$R815))</f>
        <v/>
      </c>
      <c r="I815" s="9">
        <f>IF($N815&lt;&gt;1,"",IF($D815="Salida",-ABS($E815),IF($D815="Entrada",ABS($E815),$E815)))</f>
        <v/>
      </c>
      <c r="J815" s="9">
        <f>IF($N815&lt;&gt;1,"",$Q815+$I815)</f>
        <v/>
      </c>
      <c r="K815" s="10">
        <f>IF($N815&lt;&gt;1,"",IF($I815&gt;0,IF($Q815&gt;0,($Q815*$R815+$I815*$H815)/($Q815+$I815),$H815),$R815))</f>
        <v/>
      </c>
      <c r="L815" s="10">
        <f>IF($N815&lt;&gt;1,"",ROUND($J815*$K815,2))</f>
        <v/>
      </c>
      <c r="N815" s="17">
        <f>IF(AND($B815&lt;&gt;"",ISNUMBER($E815),$D815&lt;&gt;""),1,0)</f>
        <v/>
      </c>
      <c r="O815" s="17">
        <f>IF($N815=1,COUNTIFS($B$2:$B815,$B815,$N$2:$N815,1),"")</f>
        <v/>
      </c>
      <c r="P815" s="17">
        <f>IF($N815=1,$B815&amp;"|"&amp;$O815,"")</f>
        <v/>
      </c>
      <c r="Q815" s="17">
        <f>IF($N815&lt;&gt;1,"",IF($O815=1,N(IFERROR(INDEX('Catálogo'!$F$2:$F$500,MATCH($B815,'Catálogo'!$A$2:$A$500,0)),0)),INDEX($J$1:$J$814,MATCH($B815&amp;"|"&amp;($O815-1),$P$1:$P$814,0))))</f>
        <v/>
      </c>
      <c r="R815" s="17">
        <f>IF($N815&lt;&gt;1,"",IF($O815=1,N(IFERROR(INDEX('Catálogo'!$E$2:$E$500,MATCH($B815,'Catálogo'!$A$2:$A$500,0)),0)),INDEX($K$1:$K$814,MATCH($B815&amp;"|"&amp;($O815-1),$P$1:$P$814,0))))</f>
        <v/>
      </c>
    </row>
    <row r="816" ht="18" customHeight="1">
      <c r="A816" s="18" t="n"/>
      <c r="B816" s="6" t="n"/>
      <c r="C816" s="19">
        <f>IF($B816="","",IFERROR(INDEX('Catálogo'!$B$2:$B$500,MATCH($B816,'Catálogo'!$A$2:$A$500,0)),"Clave no encontrada"))</f>
        <v/>
      </c>
      <c r="D816" s="6" t="n"/>
      <c r="E816" s="8" t="n"/>
      <c r="F816" s="7" t="n"/>
      <c r="G816" s="6" t="n"/>
      <c r="H816" s="10">
        <f>IF($N816&lt;&gt;1,"",IF(AND($I816&gt;0,ISNUMBER($F816)),$F816,$R816))</f>
        <v/>
      </c>
      <c r="I816" s="9">
        <f>IF($N816&lt;&gt;1,"",IF($D816="Salida",-ABS($E816),IF($D816="Entrada",ABS($E816),$E816)))</f>
        <v/>
      </c>
      <c r="J816" s="9">
        <f>IF($N816&lt;&gt;1,"",$Q816+$I816)</f>
        <v/>
      </c>
      <c r="K816" s="10">
        <f>IF($N816&lt;&gt;1,"",IF($I816&gt;0,IF($Q816&gt;0,($Q816*$R816+$I816*$H816)/($Q816+$I816),$H816),$R816))</f>
        <v/>
      </c>
      <c r="L816" s="10">
        <f>IF($N816&lt;&gt;1,"",ROUND($J816*$K816,2))</f>
        <v/>
      </c>
      <c r="N816" s="17">
        <f>IF(AND($B816&lt;&gt;"",ISNUMBER($E816),$D816&lt;&gt;""),1,0)</f>
        <v/>
      </c>
      <c r="O816" s="17">
        <f>IF($N816=1,COUNTIFS($B$2:$B816,$B816,$N$2:$N816,1),"")</f>
        <v/>
      </c>
      <c r="P816" s="17">
        <f>IF($N816=1,$B816&amp;"|"&amp;$O816,"")</f>
        <v/>
      </c>
      <c r="Q816" s="17">
        <f>IF($N816&lt;&gt;1,"",IF($O816=1,N(IFERROR(INDEX('Catálogo'!$F$2:$F$500,MATCH($B816,'Catálogo'!$A$2:$A$500,0)),0)),INDEX($J$1:$J$815,MATCH($B816&amp;"|"&amp;($O816-1),$P$1:$P$815,0))))</f>
        <v/>
      </c>
      <c r="R816" s="17">
        <f>IF($N816&lt;&gt;1,"",IF($O816=1,N(IFERROR(INDEX('Catálogo'!$E$2:$E$500,MATCH($B816,'Catálogo'!$A$2:$A$500,0)),0)),INDEX($K$1:$K$815,MATCH($B816&amp;"|"&amp;($O816-1),$P$1:$P$815,0))))</f>
        <v/>
      </c>
    </row>
    <row r="817" ht="18" customHeight="1">
      <c r="A817" s="18" t="n"/>
      <c r="B817" s="6" t="n"/>
      <c r="C817" s="19">
        <f>IF($B817="","",IFERROR(INDEX('Catálogo'!$B$2:$B$500,MATCH($B817,'Catálogo'!$A$2:$A$500,0)),"Clave no encontrada"))</f>
        <v/>
      </c>
      <c r="D817" s="6" t="n"/>
      <c r="E817" s="8" t="n"/>
      <c r="F817" s="7" t="n"/>
      <c r="G817" s="6" t="n"/>
      <c r="H817" s="10">
        <f>IF($N817&lt;&gt;1,"",IF(AND($I817&gt;0,ISNUMBER($F817)),$F817,$R817))</f>
        <v/>
      </c>
      <c r="I817" s="9">
        <f>IF($N817&lt;&gt;1,"",IF($D817="Salida",-ABS($E817),IF($D817="Entrada",ABS($E817),$E817)))</f>
        <v/>
      </c>
      <c r="J817" s="9">
        <f>IF($N817&lt;&gt;1,"",$Q817+$I817)</f>
        <v/>
      </c>
      <c r="K817" s="10">
        <f>IF($N817&lt;&gt;1,"",IF($I817&gt;0,IF($Q817&gt;0,($Q817*$R817+$I817*$H817)/($Q817+$I817),$H817),$R817))</f>
        <v/>
      </c>
      <c r="L817" s="10">
        <f>IF($N817&lt;&gt;1,"",ROUND($J817*$K817,2))</f>
        <v/>
      </c>
      <c r="N817" s="17">
        <f>IF(AND($B817&lt;&gt;"",ISNUMBER($E817),$D817&lt;&gt;""),1,0)</f>
        <v/>
      </c>
      <c r="O817" s="17">
        <f>IF($N817=1,COUNTIFS($B$2:$B817,$B817,$N$2:$N817,1),"")</f>
        <v/>
      </c>
      <c r="P817" s="17">
        <f>IF($N817=1,$B817&amp;"|"&amp;$O817,"")</f>
        <v/>
      </c>
      <c r="Q817" s="17">
        <f>IF($N817&lt;&gt;1,"",IF($O817=1,N(IFERROR(INDEX('Catálogo'!$F$2:$F$500,MATCH($B817,'Catálogo'!$A$2:$A$500,0)),0)),INDEX($J$1:$J$816,MATCH($B817&amp;"|"&amp;($O817-1),$P$1:$P$816,0))))</f>
        <v/>
      </c>
      <c r="R817" s="17">
        <f>IF($N817&lt;&gt;1,"",IF($O817=1,N(IFERROR(INDEX('Catálogo'!$E$2:$E$500,MATCH($B817,'Catálogo'!$A$2:$A$500,0)),0)),INDEX($K$1:$K$816,MATCH($B817&amp;"|"&amp;($O817-1),$P$1:$P$816,0))))</f>
        <v/>
      </c>
    </row>
    <row r="818" ht="18" customHeight="1">
      <c r="A818" s="18" t="n"/>
      <c r="B818" s="6" t="n"/>
      <c r="C818" s="19">
        <f>IF($B818="","",IFERROR(INDEX('Catálogo'!$B$2:$B$500,MATCH($B818,'Catálogo'!$A$2:$A$500,0)),"Clave no encontrada"))</f>
        <v/>
      </c>
      <c r="D818" s="6" t="n"/>
      <c r="E818" s="8" t="n"/>
      <c r="F818" s="7" t="n"/>
      <c r="G818" s="6" t="n"/>
      <c r="H818" s="10">
        <f>IF($N818&lt;&gt;1,"",IF(AND($I818&gt;0,ISNUMBER($F818)),$F818,$R818))</f>
        <v/>
      </c>
      <c r="I818" s="9">
        <f>IF($N818&lt;&gt;1,"",IF($D818="Salida",-ABS($E818),IF($D818="Entrada",ABS($E818),$E818)))</f>
        <v/>
      </c>
      <c r="J818" s="9">
        <f>IF($N818&lt;&gt;1,"",$Q818+$I818)</f>
        <v/>
      </c>
      <c r="K818" s="10">
        <f>IF($N818&lt;&gt;1,"",IF($I818&gt;0,IF($Q818&gt;0,($Q818*$R818+$I818*$H818)/($Q818+$I818),$H818),$R818))</f>
        <v/>
      </c>
      <c r="L818" s="10">
        <f>IF($N818&lt;&gt;1,"",ROUND($J818*$K818,2))</f>
        <v/>
      </c>
      <c r="N818" s="17">
        <f>IF(AND($B818&lt;&gt;"",ISNUMBER($E818),$D818&lt;&gt;""),1,0)</f>
        <v/>
      </c>
      <c r="O818" s="17">
        <f>IF($N818=1,COUNTIFS($B$2:$B818,$B818,$N$2:$N818,1),"")</f>
        <v/>
      </c>
      <c r="P818" s="17">
        <f>IF($N818=1,$B818&amp;"|"&amp;$O818,"")</f>
        <v/>
      </c>
      <c r="Q818" s="17">
        <f>IF($N818&lt;&gt;1,"",IF($O818=1,N(IFERROR(INDEX('Catálogo'!$F$2:$F$500,MATCH($B818,'Catálogo'!$A$2:$A$500,0)),0)),INDEX($J$1:$J$817,MATCH($B818&amp;"|"&amp;($O818-1),$P$1:$P$817,0))))</f>
        <v/>
      </c>
      <c r="R818" s="17">
        <f>IF($N818&lt;&gt;1,"",IF($O818=1,N(IFERROR(INDEX('Catálogo'!$E$2:$E$500,MATCH($B818,'Catálogo'!$A$2:$A$500,0)),0)),INDEX($K$1:$K$817,MATCH($B818&amp;"|"&amp;($O818-1),$P$1:$P$817,0))))</f>
        <v/>
      </c>
    </row>
    <row r="819" ht="18" customHeight="1">
      <c r="A819" s="18" t="n"/>
      <c r="B819" s="6" t="n"/>
      <c r="C819" s="19">
        <f>IF($B819="","",IFERROR(INDEX('Catálogo'!$B$2:$B$500,MATCH($B819,'Catálogo'!$A$2:$A$500,0)),"Clave no encontrada"))</f>
        <v/>
      </c>
      <c r="D819" s="6" t="n"/>
      <c r="E819" s="8" t="n"/>
      <c r="F819" s="7" t="n"/>
      <c r="G819" s="6" t="n"/>
      <c r="H819" s="10">
        <f>IF($N819&lt;&gt;1,"",IF(AND($I819&gt;0,ISNUMBER($F819)),$F819,$R819))</f>
        <v/>
      </c>
      <c r="I819" s="9">
        <f>IF($N819&lt;&gt;1,"",IF($D819="Salida",-ABS($E819),IF($D819="Entrada",ABS($E819),$E819)))</f>
        <v/>
      </c>
      <c r="J819" s="9">
        <f>IF($N819&lt;&gt;1,"",$Q819+$I819)</f>
        <v/>
      </c>
      <c r="K819" s="10">
        <f>IF($N819&lt;&gt;1,"",IF($I819&gt;0,IF($Q819&gt;0,($Q819*$R819+$I819*$H819)/($Q819+$I819),$H819),$R819))</f>
        <v/>
      </c>
      <c r="L819" s="10">
        <f>IF($N819&lt;&gt;1,"",ROUND($J819*$K819,2))</f>
        <v/>
      </c>
      <c r="N819" s="17">
        <f>IF(AND($B819&lt;&gt;"",ISNUMBER($E819),$D819&lt;&gt;""),1,0)</f>
        <v/>
      </c>
      <c r="O819" s="17">
        <f>IF($N819=1,COUNTIFS($B$2:$B819,$B819,$N$2:$N819,1),"")</f>
        <v/>
      </c>
      <c r="P819" s="17">
        <f>IF($N819=1,$B819&amp;"|"&amp;$O819,"")</f>
        <v/>
      </c>
      <c r="Q819" s="17">
        <f>IF($N819&lt;&gt;1,"",IF($O819=1,N(IFERROR(INDEX('Catálogo'!$F$2:$F$500,MATCH($B819,'Catálogo'!$A$2:$A$500,0)),0)),INDEX($J$1:$J$818,MATCH($B819&amp;"|"&amp;($O819-1),$P$1:$P$818,0))))</f>
        <v/>
      </c>
      <c r="R819" s="17">
        <f>IF($N819&lt;&gt;1,"",IF($O819=1,N(IFERROR(INDEX('Catálogo'!$E$2:$E$500,MATCH($B819,'Catálogo'!$A$2:$A$500,0)),0)),INDEX($K$1:$K$818,MATCH($B819&amp;"|"&amp;($O819-1),$P$1:$P$818,0))))</f>
        <v/>
      </c>
    </row>
    <row r="820" ht="18" customHeight="1">
      <c r="A820" s="18" t="n"/>
      <c r="B820" s="6" t="n"/>
      <c r="C820" s="19">
        <f>IF($B820="","",IFERROR(INDEX('Catálogo'!$B$2:$B$500,MATCH($B820,'Catálogo'!$A$2:$A$500,0)),"Clave no encontrada"))</f>
        <v/>
      </c>
      <c r="D820" s="6" t="n"/>
      <c r="E820" s="8" t="n"/>
      <c r="F820" s="7" t="n"/>
      <c r="G820" s="6" t="n"/>
      <c r="H820" s="10">
        <f>IF($N820&lt;&gt;1,"",IF(AND($I820&gt;0,ISNUMBER($F820)),$F820,$R820))</f>
        <v/>
      </c>
      <c r="I820" s="9">
        <f>IF($N820&lt;&gt;1,"",IF($D820="Salida",-ABS($E820),IF($D820="Entrada",ABS($E820),$E820)))</f>
        <v/>
      </c>
      <c r="J820" s="9">
        <f>IF($N820&lt;&gt;1,"",$Q820+$I820)</f>
        <v/>
      </c>
      <c r="K820" s="10">
        <f>IF($N820&lt;&gt;1,"",IF($I820&gt;0,IF($Q820&gt;0,($Q820*$R820+$I820*$H820)/($Q820+$I820),$H820),$R820))</f>
        <v/>
      </c>
      <c r="L820" s="10">
        <f>IF($N820&lt;&gt;1,"",ROUND($J820*$K820,2))</f>
        <v/>
      </c>
      <c r="N820" s="17">
        <f>IF(AND($B820&lt;&gt;"",ISNUMBER($E820),$D820&lt;&gt;""),1,0)</f>
        <v/>
      </c>
      <c r="O820" s="17">
        <f>IF($N820=1,COUNTIFS($B$2:$B820,$B820,$N$2:$N820,1),"")</f>
        <v/>
      </c>
      <c r="P820" s="17">
        <f>IF($N820=1,$B820&amp;"|"&amp;$O820,"")</f>
        <v/>
      </c>
      <c r="Q820" s="17">
        <f>IF($N820&lt;&gt;1,"",IF($O820=1,N(IFERROR(INDEX('Catálogo'!$F$2:$F$500,MATCH($B820,'Catálogo'!$A$2:$A$500,0)),0)),INDEX($J$1:$J$819,MATCH($B820&amp;"|"&amp;($O820-1),$P$1:$P$819,0))))</f>
        <v/>
      </c>
      <c r="R820" s="17">
        <f>IF($N820&lt;&gt;1,"",IF($O820=1,N(IFERROR(INDEX('Catálogo'!$E$2:$E$500,MATCH($B820,'Catálogo'!$A$2:$A$500,0)),0)),INDEX($K$1:$K$819,MATCH($B820&amp;"|"&amp;($O820-1),$P$1:$P$819,0))))</f>
        <v/>
      </c>
    </row>
    <row r="821" ht="18" customHeight="1">
      <c r="A821" s="18" t="n"/>
      <c r="B821" s="6" t="n"/>
      <c r="C821" s="19">
        <f>IF($B821="","",IFERROR(INDEX('Catálogo'!$B$2:$B$500,MATCH($B821,'Catálogo'!$A$2:$A$500,0)),"Clave no encontrada"))</f>
        <v/>
      </c>
      <c r="D821" s="6" t="n"/>
      <c r="E821" s="8" t="n"/>
      <c r="F821" s="7" t="n"/>
      <c r="G821" s="6" t="n"/>
      <c r="H821" s="10">
        <f>IF($N821&lt;&gt;1,"",IF(AND($I821&gt;0,ISNUMBER($F821)),$F821,$R821))</f>
        <v/>
      </c>
      <c r="I821" s="9">
        <f>IF($N821&lt;&gt;1,"",IF($D821="Salida",-ABS($E821),IF($D821="Entrada",ABS($E821),$E821)))</f>
        <v/>
      </c>
      <c r="J821" s="9">
        <f>IF($N821&lt;&gt;1,"",$Q821+$I821)</f>
        <v/>
      </c>
      <c r="K821" s="10">
        <f>IF($N821&lt;&gt;1,"",IF($I821&gt;0,IF($Q821&gt;0,($Q821*$R821+$I821*$H821)/($Q821+$I821),$H821),$R821))</f>
        <v/>
      </c>
      <c r="L821" s="10">
        <f>IF($N821&lt;&gt;1,"",ROUND($J821*$K821,2))</f>
        <v/>
      </c>
      <c r="N821" s="17">
        <f>IF(AND($B821&lt;&gt;"",ISNUMBER($E821),$D821&lt;&gt;""),1,0)</f>
        <v/>
      </c>
      <c r="O821" s="17">
        <f>IF($N821=1,COUNTIFS($B$2:$B821,$B821,$N$2:$N821,1),"")</f>
        <v/>
      </c>
      <c r="P821" s="17">
        <f>IF($N821=1,$B821&amp;"|"&amp;$O821,"")</f>
        <v/>
      </c>
      <c r="Q821" s="17">
        <f>IF($N821&lt;&gt;1,"",IF($O821=1,N(IFERROR(INDEX('Catálogo'!$F$2:$F$500,MATCH($B821,'Catálogo'!$A$2:$A$500,0)),0)),INDEX($J$1:$J$820,MATCH($B821&amp;"|"&amp;($O821-1),$P$1:$P$820,0))))</f>
        <v/>
      </c>
      <c r="R821" s="17">
        <f>IF($N821&lt;&gt;1,"",IF($O821=1,N(IFERROR(INDEX('Catálogo'!$E$2:$E$500,MATCH($B821,'Catálogo'!$A$2:$A$500,0)),0)),INDEX($K$1:$K$820,MATCH($B821&amp;"|"&amp;($O821-1),$P$1:$P$820,0))))</f>
        <v/>
      </c>
    </row>
    <row r="822" ht="18" customHeight="1">
      <c r="A822" s="18" t="n"/>
      <c r="B822" s="6" t="n"/>
      <c r="C822" s="19">
        <f>IF($B822="","",IFERROR(INDEX('Catálogo'!$B$2:$B$500,MATCH($B822,'Catálogo'!$A$2:$A$500,0)),"Clave no encontrada"))</f>
        <v/>
      </c>
      <c r="D822" s="6" t="n"/>
      <c r="E822" s="8" t="n"/>
      <c r="F822" s="7" t="n"/>
      <c r="G822" s="6" t="n"/>
      <c r="H822" s="10">
        <f>IF($N822&lt;&gt;1,"",IF(AND($I822&gt;0,ISNUMBER($F822)),$F822,$R822))</f>
        <v/>
      </c>
      <c r="I822" s="9">
        <f>IF($N822&lt;&gt;1,"",IF($D822="Salida",-ABS($E822),IF($D822="Entrada",ABS($E822),$E822)))</f>
        <v/>
      </c>
      <c r="J822" s="9">
        <f>IF($N822&lt;&gt;1,"",$Q822+$I822)</f>
        <v/>
      </c>
      <c r="K822" s="10">
        <f>IF($N822&lt;&gt;1,"",IF($I822&gt;0,IF($Q822&gt;0,($Q822*$R822+$I822*$H822)/($Q822+$I822),$H822),$R822))</f>
        <v/>
      </c>
      <c r="L822" s="10">
        <f>IF($N822&lt;&gt;1,"",ROUND($J822*$K822,2))</f>
        <v/>
      </c>
      <c r="N822" s="17">
        <f>IF(AND($B822&lt;&gt;"",ISNUMBER($E822),$D822&lt;&gt;""),1,0)</f>
        <v/>
      </c>
      <c r="O822" s="17">
        <f>IF($N822=1,COUNTIFS($B$2:$B822,$B822,$N$2:$N822,1),"")</f>
        <v/>
      </c>
      <c r="P822" s="17">
        <f>IF($N822=1,$B822&amp;"|"&amp;$O822,"")</f>
        <v/>
      </c>
      <c r="Q822" s="17">
        <f>IF($N822&lt;&gt;1,"",IF($O822=1,N(IFERROR(INDEX('Catálogo'!$F$2:$F$500,MATCH($B822,'Catálogo'!$A$2:$A$500,0)),0)),INDEX($J$1:$J$821,MATCH($B822&amp;"|"&amp;($O822-1),$P$1:$P$821,0))))</f>
        <v/>
      </c>
      <c r="R822" s="17">
        <f>IF($N822&lt;&gt;1,"",IF($O822=1,N(IFERROR(INDEX('Catálogo'!$E$2:$E$500,MATCH($B822,'Catálogo'!$A$2:$A$500,0)),0)),INDEX($K$1:$K$821,MATCH($B822&amp;"|"&amp;($O822-1),$P$1:$P$821,0))))</f>
        <v/>
      </c>
    </row>
    <row r="823" ht="18" customHeight="1">
      <c r="A823" s="18" t="n"/>
      <c r="B823" s="6" t="n"/>
      <c r="C823" s="19">
        <f>IF($B823="","",IFERROR(INDEX('Catálogo'!$B$2:$B$500,MATCH($B823,'Catálogo'!$A$2:$A$500,0)),"Clave no encontrada"))</f>
        <v/>
      </c>
      <c r="D823" s="6" t="n"/>
      <c r="E823" s="8" t="n"/>
      <c r="F823" s="7" t="n"/>
      <c r="G823" s="6" t="n"/>
      <c r="H823" s="10">
        <f>IF($N823&lt;&gt;1,"",IF(AND($I823&gt;0,ISNUMBER($F823)),$F823,$R823))</f>
        <v/>
      </c>
      <c r="I823" s="9">
        <f>IF($N823&lt;&gt;1,"",IF($D823="Salida",-ABS($E823),IF($D823="Entrada",ABS($E823),$E823)))</f>
        <v/>
      </c>
      <c r="J823" s="9">
        <f>IF($N823&lt;&gt;1,"",$Q823+$I823)</f>
        <v/>
      </c>
      <c r="K823" s="10">
        <f>IF($N823&lt;&gt;1,"",IF($I823&gt;0,IF($Q823&gt;0,($Q823*$R823+$I823*$H823)/($Q823+$I823),$H823),$R823))</f>
        <v/>
      </c>
      <c r="L823" s="10">
        <f>IF($N823&lt;&gt;1,"",ROUND($J823*$K823,2))</f>
        <v/>
      </c>
      <c r="N823" s="17">
        <f>IF(AND($B823&lt;&gt;"",ISNUMBER($E823),$D823&lt;&gt;""),1,0)</f>
        <v/>
      </c>
      <c r="O823" s="17">
        <f>IF($N823=1,COUNTIFS($B$2:$B823,$B823,$N$2:$N823,1),"")</f>
        <v/>
      </c>
      <c r="P823" s="17">
        <f>IF($N823=1,$B823&amp;"|"&amp;$O823,"")</f>
        <v/>
      </c>
      <c r="Q823" s="17">
        <f>IF($N823&lt;&gt;1,"",IF($O823=1,N(IFERROR(INDEX('Catálogo'!$F$2:$F$500,MATCH($B823,'Catálogo'!$A$2:$A$500,0)),0)),INDEX($J$1:$J$822,MATCH($B823&amp;"|"&amp;($O823-1),$P$1:$P$822,0))))</f>
        <v/>
      </c>
      <c r="R823" s="17">
        <f>IF($N823&lt;&gt;1,"",IF($O823=1,N(IFERROR(INDEX('Catálogo'!$E$2:$E$500,MATCH($B823,'Catálogo'!$A$2:$A$500,0)),0)),INDEX($K$1:$K$822,MATCH($B823&amp;"|"&amp;($O823-1),$P$1:$P$822,0))))</f>
        <v/>
      </c>
    </row>
    <row r="824" ht="18" customHeight="1">
      <c r="A824" s="18" t="n"/>
      <c r="B824" s="6" t="n"/>
      <c r="C824" s="19">
        <f>IF($B824="","",IFERROR(INDEX('Catálogo'!$B$2:$B$500,MATCH($B824,'Catálogo'!$A$2:$A$500,0)),"Clave no encontrada"))</f>
        <v/>
      </c>
      <c r="D824" s="6" t="n"/>
      <c r="E824" s="8" t="n"/>
      <c r="F824" s="7" t="n"/>
      <c r="G824" s="6" t="n"/>
      <c r="H824" s="10">
        <f>IF($N824&lt;&gt;1,"",IF(AND($I824&gt;0,ISNUMBER($F824)),$F824,$R824))</f>
        <v/>
      </c>
      <c r="I824" s="9">
        <f>IF($N824&lt;&gt;1,"",IF($D824="Salida",-ABS($E824),IF($D824="Entrada",ABS($E824),$E824)))</f>
        <v/>
      </c>
      <c r="J824" s="9">
        <f>IF($N824&lt;&gt;1,"",$Q824+$I824)</f>
        <v/>
      </c>
      <c r="K824" s="10">
        <f>IF($N824&lt;&gt;1,"",IF($I824&gt;0,IF($Q824&gt;0,($Q824*$R824+$I824*$H824)/($Q824+$I824),$H824),$R824))</f>
        <v/>
      </c>
      <c r="L824" s="10">
        <f>IF($N824&lt;&gt;1,"",ROUND($J824*$K824,2))</f>
        <v/>
      </c>
      <c r="N824" s="17">
        <f>IF(AND($B824&lt;&gt;"",ISNUMBER($E824),$D824&lt;&gt;""),1,0)</f>
        <v/>
      </c>
      <c r="O824" s="17">
        <f>IF($N824=1,COUNTIFS($B$2:$B824,$B824,$N$2:$N824,1),"")</f>
        <v/>
      </c>
      <c r="P824" s="17">
        <f>IF($N824=1,$B824&amp;"|"&amp;$O824,"")</f>
        <v/>
      </c>
      <c r="Q824" s="17">
        <f>IF($N824&lt;&gt;1,"",IF($O824=1,N(IFERROR(INDEX('Catálogo'!$F$2:$F$500,MATCH($B824,'Catálogo'!$A$2:$A$500,0)),0)),INDEX($J$1:$J$823,MATCH($B824&amp;"|"&amp;($O824-1),$P$1:$P$823,0))))</f>
        <v/>
      </c>
      <c r="R824" s="17">
        <f>IF($N824&lt;&gt;1,"",IF($O824=1,N(IFERROR(INDEX('Catálogo'!$E$2:$E$500,MATCH($B824,'Catálogo'!$A$2:$A$500,0)),0)),INDEX($K$1:$K$823,MATCH($B824&amp;"|"&amp;($O824-1),$P$1:$P$823,0))))</f>
        <v/>
      </c>
    </row>
    <row r="825" ht="18" customHeight="1">
      <c r="A825" s="18" t="n"/>
      <c r="B825" s="6" t="n"/>
      <c r="C825" s="19">
        <f>IF($B825="","",IFERROR(INDEX('Catálogo'!$B$2:$B$500,MATCH($B825,'Catálogo'!$A$2:$A$500,0)),"Clave no encontrada"))</f>
        <v/>
      </c>
      <c r="D825" s="6" t="n"/>
      <c r="E825" s="8" t="n"/>
      <c r="F825" s="7" t="n"/>
      <c r="G825" s="6" t="n"/>
      <c r="H825" s="10">
        <f>IF($N825&lt;&gt;1,"",IF(AND($I825&gt;0,ISNUMBER($F825)),$F825,$R825))</f>
        <v/>
      </c>
      <c r="I825" s="9">
        <f>IF($N825&lt;&gt;1,"",IF($D825="Salida",-ABS($E825),IF($D825="Entrada",ABS($E825),$E825)))</f>
        <v/>
      </c>
      <c r="J825" s="9">
        <f>IF($N825&lt;&gt;1,"",$Q825+$I825)</f>
        <v/>
      </c>
      <c r="K825" s="10">
        <f>IF($N825&lt;&gt;1,"",IF($I825&gt;0,IF($Q825&gt;0,($Q825*$R825+$I825*$H825)/($Q825+$I825),$H825),$R825))</f>
        <v/>
      </c>
      <c r="L825" s="10">
        <f>IF($N825&lt;&gt;1,"",ROUND($J825*$K825,2))</f>
        <v/>
      </c>
      <c r="N825" s="17">
        <f>IF(AND($B825&lt;&gt;"",ISNUMBER($E825),$D825&lt;&gt;""),1,0)</f>
        <v/>
      </c>
      <c r="O825" s="17">
        <f>IF($N825=1,COUNTIFS($B$2:$B825,$B825,$N$2:$N825,1),"")</f>
        <v/>
      </c>
      <c r="P825" s="17">
        <f>IF($N825=1,$B825&amp;"|"&amp;$O825,"")</f>
        <v/>
      </c>
      <c r="Q825" s="17">
        <f>IF($N825&lt;&gt;1,"",IF($O825=1,N(IFERROR(INDEX('Catálogo'!$F$2:$F$500,MATCH($B825,'Catálogo'!$A$2:$A$500,0)),0)),INDEX($J$1:$J$824,MATCH($B825&amp;"|"&amp;($O825-1),$P$1:$P$824,0))))</f>
        <v/>
      </c>
      <c r="R825" s="17">
        <f>IF($N825&lt;&gt;1,"",IF($O825=1,N(IFERROR(INDEX('Catálogo'!$E$2:$E$500,MATCH($B825,'Catálogo'!$A$2:$A$500,0)),0)),INDEX($K$1:$K$824,MATCH($B825&amp;"|"&amp;($O825-1),$P$1:$P$824,0))))</f>
        <v/>
      </c>
    </row>
    <row r="826" ht="18" customHeight="1">
      <c r="A826" s="18" t="n"/>
      <c r="B826" s="6" t="n"/>
      <c r="C826" s="19">
        <f>IF($B826="","",IFERROR(INDEX('Catálogo'!$B$2:$B$500,MATCH($B826,'Catálogo'!$A$2:$A$500,0)),"Clave no encontrada"))</f>
        <v/>
      </c>
      <c r="D826" s="6" t="n"/>
      <c r="E826" s="8" t="n"/>
      <c r="F826" s="7" t="n"/>
      <c r="G826" s="6" t="n"/>
      <c r="H826" s="10">
        <f>IF($N826&lt;&gt;1,"",IF(AND($I826&gt;0,ISNUMBER($F826)),$F826,$R826))</f>
        <v/>
      </c>
      <c r="I826" s="9">
        <f>IF($N826&lt;&gt;1,"",IF($D826="Salida",-ABS($E826),IF($D826="Entrada",ABS($E826),$E826)))</f>
        <v/>
      </c>
      <c r="J826" s="9">
        <f>IF($N826&lt;&gt;1,"",$Q826+$I826)</f>
        <v/>
      </c>
      <c r="K826" s="10">
        <f>IF($N826&lt;&gt;1,"",IF($I826&gt;0,IF($Q826&gt;0,($Q826*$R826+$I826*$H826)/($Q826+$I826),$H826),$R826))</f>
        <v/>
      </c>
      <c r="L826" s="10">
        <f>IF($N826&lt;&gt;1,"",ROUND($J826*$K826,2))</f>
        <v/>
      </c>
      <c r="N826" s="17">
        <f>IF(AND($B826&lt;&gt;"",ISNUMBER($E826),$D826&lt;&gt;""),1,0)</f>
        <v/>
      </c>
      <c r="O826" s="17">
        <f>IF($N826=1,COUNTIFS($B$2:$B826,$B826,$N$2:$N826,1),"")</f>
        <v/>
      </c>
      <c r="P826" s="17">
        <f>IF($N826=1,$B826&amp;"|"&amp;$O826,"")</f>
        <v/>
      </c>
      <c r="Q826" s="17">
        <f>IF($N826&lt;&gt;1,"",IF($O826=1,N(IFERROR(INDEX('Catálogo'!$F$2:$F$500,MATCH($B826,'Catálogo'!$A$2:$A$500,0)),0)),INDEX($J$1:$J$825,MATCH($B826&amp;"|"&amp;($O826-1),$P$1:$P$825,0))))</f>
        <v/>
      </c>
      <c r="R826" s="17">
        <f>IF($N826&lt;&gt;1,"",IF($O826=1,N(IFERROR(INDEX('Catálogo'!$E$2:$E$500,MATCH($B826,'Catálogo'!$A$2:$A$500,0)),0)),INDEX($K$1:$K$825,MATCH($B826&amp;"|"&amp;($O826-1),$P$1:$P$825,0))))</f>
        <v/>
      </c>
    </row>
    <row r="827" ht="18" customHeight="1">
      <c r="A827" s="18" t="n"/>
      <c r="B827" s="6" t="n"/>
      <c r="C827" s="19">
        <f>IF($B827="","",IFERROR(INDEX('Catálogo'!$B$2:$B$500,MATCH($B827,'Catálogo'!$A$2:$A$500,0)),"Clave no encontrada"))</f>
        <v/>
      </c>
      <c r="D827" s="6" t="n"/>
      <c r="E827" s="8" t="n"/>
      <c r="F827" s="7" t="n"/>
      <c r="G827" s="6" t="n"/>
      <c r="H827" s="10">
        <f>IF($N827&lt;&gt;1,"",IF(AND($I827&gt;0,ISNUMBER($F827)),$F827,$R827))</f>
        <v/>
      </c>
      <c r="I827" s="9">
        <f>IF($N827&lt;&gt;1,"",IF($D827="Salida",-ABS($E827),IF($D827="Entrada",ABS($E827),$E827)))</f>
        <v/>
      </c>
      <c r="J827" s="9">
        <f>IF($N827&lt;&gt;1,"",$Q827+$I827)</f>
        <v/>
      </c>
      <c r="K827" s="10">
        <f>IF($N827&lt;&gt;1,"",IF($I827&gt;0,IF($Q827&gt;0,($Q827*$R827+$I827*$H827)/($Q827+$I827),$H827),$R827))</f>
        <v/>
      </c>
      <c r="L827" s="10">
        <f>IF($N827&lt;&gt;1,"",ROUND($J827*$K827,2))</f>
        <v/>
      </c>
      <c r="N827" s="17">
        <f>IF(AND($B827&lt;&gt;"",ISNUMBER($E827),$D827&lt;&gt;""),1,0)</f>
        <v/>
      </c>
      <c r="O827" s="17">
        <f>IF($N827=1,COUNTIFS($B$2:$B827,$B827,$N$2:$N827,1),"")</f>
        <v/>
      </c>
      <c r="P827" s="17">
        <f>IF($N827=1,$B827&amp;"|"&amp;$O827,"")</f>
        <v/>
      </c>
      <c r="Q827" s="17">
        <f>IF($N827&lt;&gt;1,"",IF($O827=1,N(IFERROR(INDEX('Catálogo'!$F$2:$F$500,MATCH($B827,'Catálogo'!$A$2:$A$500,0)),0)),INDEX($J$1:$J$826,MATCH($B827&amp;"|"&amp;($O827-1),$P$1:$P$826,0))))</f>
        <v/>
      </c>
      <c r="R827" s="17">
        <f>IF($N827&lt;&gt;1,"",IF($O827=1,N(IFERROR(INDEX('Catálogo'!$E$2:$E$500,MATCH($B827,'Catálogo'!$A$2:$A$500,0)),0)),INDEX($K$1:$K$826,MATCH($B827&amp;"|"&amp;($O827-1),$P$1:$P$826,0))))</f>
        <v/>
      </c>
    </row>
    <row r="828" ht="18" customHeight="1">
      <c r="A828" s="18" t="n"/>
      <c r="B828" s="6" t="n"/>
      <c r="C828" s="19">
        <f>IF($B828="","",IFERROR(INDEX('Catálogo'!$B$2:$B$500,MATCH($B828,'Catálogo'!$A$2:$A$500,0)),"Clave no encontrada"))</f>
        <v/>
      </c>
      <c r="D828" s="6" t="n"/>
      <c r="E828" s="8" t="n"/>
      <c r="F828" s="7" t="n"/>
      <c r="G828" s="6" t="n"/>
      <c r="H828" s="10">
        <f>IF($N828&lt;&gt;1,"",IF(AND($I828&gt;0,ISNUMBER($F828)),$F828,$R828))</f>
        <v/>
      </c>
      <c r="I828" s="9">
        <f>IF($N828&lt;&gt;1,"",IF($D828="Salida",-ABS($E828),IF($D828="Entrada",ABS($E828),$E828)))</f>
        <v/>
      </c>
      <c r="J828" s="9">
        <f>IF($N828&lt;&gt;1,"",$Q828+$I828)</f>
        <v/>
      </c>
      <c r="K828" s="10">
        <f>IF($N828&lt;&gt;1,"",IF($I828&gt;0,IF($Q828&gt;0,($Q828*$R828+$I828*$H828)/($Q828+$I828),$H828),$R828))</f>
        <v/>
      </c>
      <c r="L828" s="10">
        <f>IF($N828&lt;&gt;1,"",ROUND($J828*$K828,2))</f>
        <v/>
      </c>
      <c r="N828" s="17">
        <f>IF(AND($B828&lt;&gt;"",ISNUMBER($E828),$D828&lt;&gt;""),1,0)</f>
        <v/>
      </c>
      <c r="O828" s="17">
        <f>IF($N828=1,COUNTIFS($B$2:$B828,$B828,$N$2:$N828,1),"")</f>
        <v/>
      </c>
      <c r="P828" s="17">
        <f>IF($N828=1,$B828&amp;"|"&amp;$O828,"")</f>
        <v/>
      </c>
      <c r="Q828" s="17">
        <f>IF($N828&lt;&gt;1,"",IF($O828=1,N(IFERROR(INDEX('Catálogo'!$F$2:$F$500,MATCH($B828,'Catálogo'!$A$2:$A$500,0)),0)),INDEX($J$1:$J$827,MATCH($B828&amp;"|"&amp;($O828-1),$P$1:$P$827,0))))</f>
        <v/>
      </c>
      <c r="R828" s="17">
        <f>IF($N828&lt;&gt;1,"",IF($O828=1,N(IFERROR(INDEX('Catálogo'!$E$2:$E$500,MATCH($B828,'Catálogo'!$A$2:$A$500,0)),0)),INDEX($K$1:$K$827,MATCH($B828&amp;"|"&amp;($O828-1),$P$1:$P$827,0))))</f>
        <v/>
      </c>
    </row>
    <row r="829" ht="18" customHeight="1">
      <c r="A829" s="18" t="n"/>
      <c r="B829" s="6" t="n"/>
      <c r="C829" s="19">
        <f>IF($B829="","",IFERROR(INDEX('Catálogo'!$B$2:$B$500,MATCH($B829,'Catálogo'!$A$2:$A$500,0)),"Clave no encontrada"))</f>
        <v/>
      </c>
      <c r="D829" s="6" t="n"/>
      <c r="E829" s="8" t="n"/>
      <c r="F829" s="7" t="n"/>
      <c r="G829" s="6" t="n"/>
      <c r="H829" s="10">
        <f>IF($N829&lt;&gt;1,"",IF(AND($I829&gt;0,ISNUMBER($F829)),$F829,$R829))</f>
        <v/>
      </c>
      <c r="I829" s="9">
        <f>IF($N829&lt;&gt;1,"",IF($D829="Salida",-ABS($E829),IF($D829="Entrada",ABS($E829),$E829)))</f>
        <v/>
      </c>
      <c r="J829" s="9">
        <f>IF($N829&lt;&gt;1,"",$Q829+$I829)</f>
        <v/>
      </c>
      <c r="K829" s="10">
        <f>IF($N829&lt;&gt;1,"",IF($I829&gt;0,IF($Q829&gt;0,($Q829*$R829+$I829*$H829)/($Q829+$I829),$H829),$R829))</f>
        <v/>
      </c>
      <c r="L829" s="10">
        <f>IF($N829&lt;&gt;1,"",ROUND($J829*$K829,2))</f>
        <v/>
      </c>
      <c r="N829" s="17">
        <f>IF(AND($B829&lt;&gt;"",ISNUMBER($E829),$D829&lt;&gt;""),1,0)</f>
        <v/>
      </c>
      <c r="O829" s="17">
        <f>IF($N829=1,COUNTIFS($B$2:$B829,$B829,$N$2:$N829,1),"")</f>
        <v/>
      </c>
      <c r="P829" s="17">
        <f>IF($N829=1,$B829&amp;"|"&amp;$O829,"")</f>
        <v/>
      </c>
      <c r="Q829" s="17">
        <f>IF($N829&lt;&gt;1,"",IF($O829=1,N(IFERROR(INDEX('Catálogo'!$F$2:$F$500,MATCH($B829,'Catálogo'!$A$2:$A$500,0)),0)),INDEX($J$1:$J$828,MATCH($B829&amp;"|"&amp;($O829-1),$P$1:$P$828,0))))</f>
        <v/>
      </c>
      <c r="R829" s="17">
        <f>IF($N829&lt;&gt;1,"",IF($O829=1,N(IFERROR(INDEX('Catálogo'!$E$2:$E$500,MATCH($B829,'Catálogo'!$A$2:$A$500,0)),0)),INDEX($K$1:$K$828,MATCH($B829&amp;"|"&amp;($O829-1),$P$1:$P$828,0))))</f>
        <v/>
      </c>
    </row>
    <row r="830" ht="18" customHeight="1">
      <c r="A830" s="18" t="n"/>
      <c r="B830" s="6" t="n"/>
      <c r="C830" s="19">
        <f>IF($B830="","",IFERROR(INDEX('Catálogo'!$B$2:$B$500,MATCH($B830,'Catálogo'!$A$2:$A$500,0)),"Clave no encontrada"))</f>
        <v/>
      </c>
      <c r="D830" s="6" t="n"/>
      <c r="E830" s="8" t="n"/>
      <c r="F830" s="7" t="n"/>
      <c r="G830" s="6" t="n"/>
      <c r="H830" s="10">
        <f>IF($N830&lt;&gt;1,"",IF(AND($I830&gt;0,ISNUMBER($F830)),$F830,$R830))</f>
        <v/>
      </c>
      <c r="I830" s="9">
        <f>IF($N830&lt;&gt;1,"",IF($D830="Salida",-ABS($E830),IF($D830="Entrada",ABS($E830),$E830)))</f>
        <v/>
      </c>
      <c r="J830" s="9">
        <f>IF($N830&lt;&gt;1,"",$Q830+$I830)</f>
        <v/>
      </c>
      <c r="K830" s="10">
        <f>IF($N830&lt;&gt;1,"",IF($I830&gt;0,IF($Q830&gt;0,($Q830*$R830+$I830*$H830)/($Q830+$I830),$H830),$R830))</f>
        <v/>
      </c>
      <c r="L830" s="10">
        <f>IF($N830&lt;&gt;1,"",ROUND($J830*$K830,2))</f>
        <v/>
      </c>
      <c r="N830" s="17">
        <f>IF(AND($B830&lt;&gt;"",ISNUMBER($E830),$D830&lt;&gt;""),1,0)</f>
        <v/>
      </c>
      <c r="O830" s="17">
        <f>IF($N830=1,COUNTIFS($B$2:$B830,$B830,$N$2:$N830,1),"")</f>
        <v/>
      </c>
      <c r="P830" s="17">
        <f>IF($N830=1,$B830&amp;"|"&amp;$O830,"")</f>
        <v/>
      </c>
      <c r="Q830" s="17">
        <f>IF($N830&lt;&gt;1,"",IF($O830=1,N(IFERROR(INDEX('Catálogo'!$F$2:$F$500,MATCH($B830,'Catálogo'!$A$2:$A$500,0)),0)),INDEX($J$1:$J$829,MATCH($B830&amp;"|"&amp;($O830-1),$P$1:$P$829,0))))</f>
        <v/>
      </c>
      <c r="R830" s="17">
        <f>IF($N830&lt;&gt;1,"",IF($O830=1,N(IFERROR(INDEX('Catálogo'!$E$2:$E$500,MATCH($B830,'Catálogo'!$A$2:$A$500,0)),0)),INDEX($K$1:$K$829,MATCH($B830&amp;"|"&amp;($O830-1),$P$1:$P$829,0))))</f>
        <v/>
      </c>
    </row>
    <row r="831" ht="18" customHeight="1">
      <c r="A831" s="18" t="n"/>
      <c r="B831" s="6" t="n"/>
      <c r="C831" s="19">
        <f>IF($B831="","",IFERROR(INDEX('Catálogo'!$B$2:$B$500,MATCH($B831,'Catálogo'!$A$2:$A$500,0)),"Clave no encontrada"))</f>
        <v/>
      </c>
      <c r="D831" s="6" t="n"/>
      <c r="E831" s="8" t="n"/>
      <c r="F831" s="7" t="n"/>
      <c r="G831" s="6" t="n"/>
      <c r="H831" s="10">
        <f>IF($N831&lt;&gt;1,"",IF(AND($I831&gt;0,ISNUMBER($F831)),$F831,$R831))</f>
        <v/>
      </c>
      <c r="I831" s="9">
        <f>IF($N831&lt;&gt;1,"",IF($D831="Salida",-ABS($E831),IF($D831="Entrada",ABS($E831),$E831)))</f>
        <v/>
      </c>
      <c r="J831" s="9">
        <f>IF($N831&lt;&gt;1,"",$Q831+$I831)</f>
        <v/>
      </c>
      <c r="K831" s="10">
        <f>IF($N831&lt;&gt;1,"",IF($I831&gt;0,IF($Q831&gt;0,($Q831*$R831+$I831*$H831)/($Q831+$I831),$H831),$R831))</f>
        <v/>
      </c>
      <c r="L831" s="10">
        <f>IF($N831&lt;&gt;1,"",ROUND($J831*$K831,2))</f>
        <v/>
      </c>
      <c r="N831" s="17">
        <f>IF(AND($B831&lt;&gt;"",ISNUMBER($E831),$D831&lt;&gt;""),1,0)</f>
        <v/>
      </c>
      <c r="O831" s="17">
        <f>IF($N831=1,COUNTIFS($B$2:$B831,$B831,$N$2:$N831,1),"")</f>
        <v/>
      </c>
      <c r="P831" s="17">
        <f>IF($N831=1,$B831&amp;"|"&amp;$O831,"")</f>
        <v/>
      </c>
      <c r="Q831" s="17">
        <f>IF($N831&lt;&gt;1,"",IF($O831=1,N(IFERROR(INDEX('Catálogo'!$F$2:$F$500,MATCH($B831,'Catálogo'!$A$2:$A$500,0)),0)),INDEX($J$1:$J$830,MATCH($B831&amp;"|"&amp;($O831-1),$P$1:$P$830,0))))</f>
        <v/>
      </c>
      <c r="R831" s="17">
        <f>IF($N831&lt;&gt;1,"",IF($O831=1,N(IFERROR(INDEX('Catálogo'!$E$2:$E$500,MATCH($B831,'Catálogo'!$A$2:$A$500,0)),0)),INDEX($K$1:$K$830,MATCH($B831&amp;"|"&amp;($O831-1),$P$1:$P$830,0))))</f>
        <v/>
      </c>
    </row>
    <row r="832" ht="18" customHeight="1">
      <c r="A832" s="18" t="n"/>
      <c r="B832" s="6" t="n"/>
      <c r="C832" s="19">
        <f>IF($B832="","",IFERROR(INDEX('Catálogo'!$B$2:$B$500,MATCH($B832,'Catálogo'!$A$2:$A$500,0)),"Clave no encontrada"))</f>
        <v/>
      </c>
      <c r="D832" s="6" t="n"/>
      <c r="E832" s="8" t="n"/>
      <c r="F832" s="7" t="n"/>
      <c r="G832" s="6" t="n"/>
      <c r="H832" s="10">
        <f>IF($N832&lt;&gt;1,"",IF(AND($I832&gt;0,ISNUMBER($F832)),$F832,$R832))</f>
        <v/>
      </c>
      <c r="I832" s="9">
        <f>IF($N832&lt;&gt;1,"",IF($D832="Salida",-ABS($E832),IF($D832="Entrada",ABS($E832),$E832)))</f>
        <v/>
      </c>
      <c r="J832" s="9">
        <f>IF($N832&lt;&gt;1,"",$Q832+$I832)</f>
        <v/>
      </c>
      <c r="K832" s="10">
        <f>IF($N832&lt;&gt;1,"",IF($I832&gt;0,IF($Q832&gt;0,($Q832*$R832+$I832*$H832)/($Q832+$I832),$H832),$R832))</f>
        <v/>
      </c>
      <c r="L832" s="10">
        <f>IF($N832&lt;&gt;1,"",ROUND($J832*$K832,2))</f>
        <v/>
      </c>
      <c r="N832" s="17">
        <f>IF(AND($B832&lt;&gt;"",ISNUMBER($E832),$D832&lt;&gt;""),1,0)</f>
        <v/>
      </c>
      <c r="O832" s="17">
        <f>IF($N832=1,COUNTIFS($B$2:$B832,$B832,$N$2:$N832,1),"")</f>
        <v/>
      </c>
      <c r="P832" s="17">
        <f>IF($N832=1,$B832&amp;"|"&amp;$O832,"")</f>
        <v/>
      </c>
      <c r="Q832" s="17">
        <f>IF($N832&lt;&gt;1,"",IF($O832=1,N(IFERROR(INDEX('Catálogo'!$F$2:$F$500,MATCH($B832,'Catálogo'!$A$2:$A$500,0)),0)),INDEX($J$1:$J$831,MATCH($B832&amp;"|"&amp;($O832-1),$P$1:$P$831,0))))</f>
        <v/>
      </c>
      <c r="R832" s="17">
        <f>IF($N832&lt;&gt;1,"",IF($O832=1,N(IFERROR(INDEX('Catálogo'!$E$2:$E$500,MATCH($B832,'Catálogo'!$A$2:$A$500,0)),0)),INDEX($K$1:$K$831,MATCH($B832&amp;"|"&amp;($O832-1),$P$1:$P$831,0))))</f>
        <v/>
      </c>
    </row>
    <row r="833" ht="18" customHeight="1">
      <c r="A833" s="18" t="n"/>
      <c r="B833" s="6" t="n"/>
      <c r="C833" s="19">
        <f>IF($B833="","",IFERROR(INDEX('Catálogo'!$B$2:$B$500,MATCH($B833,'Catálogo'!$A$2:$A$500,0)),"Clave no encontrada"))</f>
        <v/>
      </c>
      <c r="D833" s="6" t="n"/>
      <c r="E833" s="8" t="n"/>
      <c r="F833" s="7" t="n"/>
      <c r="G833" s="6" t="n"/>
      <c r="H833" s="10">
        <f>IF($N833&lt;&gt;1,"",IF(AND($I833&gt;0,ISNUMBER($F833)),$F833,$R833))</f>
        <v/>
      </c>
      <c r="I833" s="9">
        <f>IF($N833&lt;&gt;1,"",IF($D833="Salida",-ABS($E833),IF($D833="Entrada",ABS($E833),$E833)))</f>
        <v/>
      </c>
      <c r="J833" s="9">
        <f>IF($N833&lt;&gt;1,"",$Q833+$I833)</f>
        <v/>
      </c>
      <c r="K833" s="10">
        <f>IF($N833&lt;&gt;1,"",IF($I833&gt;0,IF($Q833&gt;0,($Q833*$R833+$I833*$H833)/($Q833+$I833),$H833),$R833))</f>
        <v/>
      </c>
      <c r="L833" s="10">
        <f>IF($N833&lt;&gt;1,"",ROUND($J833*$K833,2))</f>
        <v/>
      </c>
      <c r="N833" s="17">
        <f>IF(AND($B833&lt;&gt;"",ISNUMBER($E833),$D833&lt;&gt;""),1,0)</f>
        <v/>
      </c>
      <c r="O833" s="17">
        <f>IF($N833=1,COUNTIFS($B$2:$B833,$B833,$N$2:$N833,1),"")</f>
        <v/>
      </c>
      <c r="P833" s="17">
        <f>IF($N833=1,$B833&amp;"|"&amp;$O833,"")</f>
        <v/>
      </c>
      <c r="Q833" s="17">
        <f>IF($N833&lt;&gt;1,"",IF($O833=1,N(IFERROR(INDEX('Catálogo'!$F$2:$F$500,MATCH($B833,'Catálogo'!$A$2:$A$500,0)),0)),INDEX($J$1:$J$832,MATCH($B833&amp;"|"&amp;($O833-1),$P$1:$P$832,0))))</f>
        <v/>
      </c>
      <c r="R833" s="17">
        <f>IF($N833&lt;&gt;1,"",IF($O833=1,N(IFERROR(INDEX('Catálogo'!$E$2:$E$500,MATCH($B833,'Catálogo'!$A$2:$A$500,0)),0)),INDEX($K$1:$K$832,MATCH($B833&amp;"|"&amp;($O833-1),$P$1:$P$832,0))))</f>
        <v/>
      </c>
    </row>
    <row r="834" ht="18" customHeight="1">
      <c r="A834" s="18" t="n"/>
      <c r="B834" s="6" t="n"/>
      <c r="C834" s="19">
        <f>IF($B834="","",IFERROR(INDEX('Catálogo'!$B$2:$B$500,MATCH($B834,'Catálogo'!$A$2:$A$500,0)),"Clave no encontrada"))</f>
        <v/>
      </c>
      <c r="D834" s="6" t="n"/>
      <c r="E834" s="8" t="n"/>
      <c r="F834" s="7" t="n"/>
      <c r="G834" s="6" t="n"/>
      <c r="H834" s="10">
        <f>IF($N834&lt;&gt;1,"",IF(AND($I834&gt;0,ISNUMBER($F834)),$F834,$R834))</f>
        <v/>
      </c>
      <c r="I834" s="9">
        <f>IF($N834&lt;&gt;1,"",IF($D834="Salida",-ABS($E834),IF($D834="Entrada",ABS($E834),$E834)))</f>
        <v/>
      </c>
      <c r="J834" s="9">
        <f>IF($N834&lt;&gt;1,"",$Q834+$I834)</f>
        <v/>
      </c>
      <c r="K834" s="10">
        <f>IF($N834&lt;&gt;1,"",IF($I834&gt;0,IF($Q834&gt;0,($Q834*$R834+$I834*$H834)/($Q834+$I834),$H834),$R834))</f>
        <v/>
      </c>
      <c r="L834" s="10">
        <f>IF($N834&lt;&gt;1,"",ROUND($J834*$K834,2))</f>
        <v/>
      </c>
      <c r="N834" s="17">
        <f>IF(AND($B834&lt;&gt;"",ISNUMBER($E834),$D834&lt;&gt;""),1,0)</f>
        <v/>
      </c>
      <c r="O834" s="17">
        <f>IF($N834=1,COUNTIFS($B$2:$B834,$B834,$N$2:$N834,1),"")</f>
        <v/>
      </c>
      <c r="P834" s="17">
        <f>IF($N834=1,$B834&amp;"|"&amp;$O834,"")</f>
        <v/>
      </c>
      <c r="Q834" s="17">
        <f>IF($N834&lt;&gt;1,"",IF($O834=1,N(IFERROR(INDEX('Catálogo'!$F$2:$F$500,MATCH($B834,'Catálogo'!$A$2:$A$500,0)),0)),INDEX($J$1:$J$833,MATCH($B834&amp;"|"&amp;($O834-1),$P$1:$P$833,0))))</f>
        <v/>
      </c>
      <c r="R834" s="17">
        <f>IF($N834&lt;&gt;1,"",IF($O834=1,N(IFERROR(INDEX('Catálogo'!$E$2:$E$500,MATCH($B834,'Catálogo'!$A$2:$A$500,0)),0)),INDEX($K$1:$K$833,MATCH($B834&amp;"|"&amp;($O834-1),$P$1:$P$833,0))))</f>
        <v/>
      </c>
    </row>
    <row r="835" ht="18" customHeight="1">
      <c r="A835" s="18" t="n"/>
      <c r="B835" s="6" t="n"/>
      <c r="C835" s="19">
        <f>IF($B835="","",IFERROR(INDEX('Catálogo'!$B$2:$B$500,MATCH($B835,'Catálogo'!$A$2:$A$500,0)),"Clave no encontrada"))</f>
        <v/>
      </c>
      <c r="D835" s="6" t="n"/>
      <c r="E835" s="8" t="n"/>
      <c r="F835" s="7" t="n"/>
      <c r="G835" s="6" t="n"/>
      <c r="H835" s="10">
        <f>IF($N835&lt;&gt;1,"",IF(AND($I835&gt;0,ISNUMBER($F835)),$F835,$R835))</f>
        <v/>
      </c>
      <c r="I835" s="9">
        <f>IF($N835&lt;&gt;1,"",IF($D835="Salida",-ABS($E835),IF($D835="Entrada",ABS($E835),$E835)))</f>
        <v/>
      </c>
      <c r="J835" s="9">
        <f>IF($N835&lt;&gt;1,"",$Q835+$I835)</f>
        <v/>
      </c>
      <c r="K835" s="10">
        <f>IF($N835&lt;&gt;1,"",IF($I835&gt;0,IF($Q835&gt;0,($Q835*$R835+$I835*$H835)/($Q835+$I835),$H835),$R835))</f>
        <v/>
      </c>
      <c r="L835" s="10">
        <f>IF($N835&lt;&gt;1,"",ROUND($J835*$K835,2))</f>
        <v/>
      </c>
      <c r="N835" s="17">
        <f>IF(AND($B835&lt;&gt;"",ISNUMBER($E835),$D835&lt;&gt;""),1,0)</f>
        <v/>
      </c>
      <c r="O835" s="17">
        <f>IF($N835=1,COUNTIFS($B$2:$B835,$B835,$N$2:$N835,1),"")</f>
        <v/>
      </c>
      <c r="P835" s="17">
        <f>IF($N835=1,$B835&amp;"|"&amp;$O835,"")</f>
        <v/>
      </c>
      <c r="Q835" s="17">
        <f>IF($N835&lt;&gt;1,"",IF($O835=1,N(IFERROR(INDEX('Catálogo'!$F$2:$F$500,MATCH($B835,'Catálogo'!$A$2:$A$500,0)),0)),INDEX($J$1:$J$834,MATCH($B835&amp;"|"&amp;($O835-1),$P$1:$P$834,0))))</f>
        <v/>
      </c>
      <c r="R835" s="17">
        <f>IF($N835&lt;&gt;1,"",IF($O835=1,N(IFERROR(INDEX('Catálogo'!$E$2:$E$500,MATCH($B835,'Catálogo'!$A$2:$A$500,0)),0)),INDEX($K$1:$K$834,MATCH($B835&amp;"|"&amp;($O835-1),$P$1:$P$834,0))))</f>
        <v/>
      </c>
    </row>
    <row r="836" ht="18" customHeight="1">
      <c r="A836" s="18" t="n"/>
      <c r="B836" s="6" t="n"/>
      <c r="C836" s="19">
        <f>IF($B836="","",IFERROR(INDEX('Catálogo'!$B$2:$B$500,MATCH($B836,'Catálogo'!$A$2:$A$500,0)),"Clave no encontrada"))</f>
        <v/>
      </c>
      <c r="D836" s="6" t="n"/>
      <c r="E836" s="8" t="n"/>
      <c r="F836" s="7" t="n"/>
      <c r="G836" s="6" t="n"/>
      <c r="H836" s="10">
        <f>IF($N836&lt;&gt;1,"",IF(AND($I836&gt;0,ISNUMBER($F836)),$F836,$R836))</f>
        <v/>
      </c>
      <c r="I836" s="9">
        <f>IF($N836&lt;&gt;1,"",IF($D836="Salida",-ABS($E836),IF($D836="Entrada",ABS($E836),$E836)))</f>
        <v/>
      </c>
      <c r="J836" s="9">
        <f>IF($N836&lt;&gt;1,"",$Q836+$I836)</f>
        <v/>
      </c>
      <c r="K836" s="10">
        <f>IF($N836&lt;&gt;1,"",IF($I836&gt;0,IF($Q836&gt;0,($Q836*$R836+$I836*$H836)/($Q836+$I836),$H836),$R836))</f>
        <v/>
      </c>
      <c r="L836" s="10">
        <f>IF($N836&lt;&gt;1,"",ROUND($J836*$K836,2))</f>
        <v/>
      </c>
      <c r="N836" s="17">
        <f>IF(AND($B836&lt;&gt;"",ISNUMBER($E836),$D836&lt;&gt;""),1,0)</f>
        <v/>
      </c>
      <c r="O836" s="17">
        <f>IF($N836=1,COUNTIFS($B$2:$B836,$B836,$N$2:$N836,1),"")</f>
        <v/>
      </c>
      <c r="P836" s="17">
        <f>IF($N836=1,$B836&amp;"|"&amp;$O836,"")</f>
        <v/>
      </c>
      <c r="Q836" s="17">
        <f>IF($N836&lt;&gt;1,"",IF($O836=1,N(IFERROR(INDEX('Catálogo'!$F$2:$F$500,MATCH($B836,'Catálogo'!$A$2:$A$500,0)),0)),INDEX($J$1:$J$835,MATCH($B836&amp;"|"&amp;($O836-1),$P$1:$P$835,0))))</f>
        <v/>
      </c>
      <c r="R836" s="17">
        <f>IF($N836&lt;&gt;1,"",IF($O836=1,N(IFERROR(INDEX('Catálogo'!$E$2:$E$500,MATCH($B836,'Catálogo'!$A$2:$A$500,0)),0)),INDEX($K$1:$K$835,MATCH($B836&amp;"|"&amp;($O836-1),$P$1:$P$835,0))))</f>
        <v/>
      </c>
    </row>
    <row r="837" ht="18" customHeight="1">
      <c r="A837" s="18" t="n"/>
      <c r="B837" s="6" t="n"/>
      <c r="C837" s="19">
        <f>IF($B837="","",IFERROR(INDEX('Catálogo'!$B$2:$B$500,MATCH($B837,'Catálogo'!$A$2:$A$500,0)),"Clave no encontrada"))</f>
        <v/>
      </c>
      <c r="D837" s="6" t="n"/>
      <c r="E837" s="8" t="n"/>
      <c r="F837" s="7" t="n"/>
      <c r="G837" s="6" t="n"/>
      <c r="H837" s="10">
        <f>IF($N837&lt;&gt;1,"",IF(AND($I837&gt;0,ISNUMBER($F837)),$F837,$R837))</f>
        <v/>
      </c>
      <c r="I837" s="9">
        <f>IF($N837&lt;&gt;1,"",IF($D837="Salida",-ABS($E837),IF($D837="Entrada",ABS($E837),$E837)))</f>
        <v/>
      </c>
      <c r="J837" s="9">
        <f>IF($N837&lt;&gt;1,"",$Q837+$I837)</f>
        <v/>
      </c>
      <c r="K837" s="10">
        <f>IF($N837&lt;&gt;1,"",IF($I837&gt;0,IF($Q837&gt;0,($Q837*$R837+$I837*$H837)/($Q837+$I837),$H837),$R837))</f>
        <v/>
      </c>
      <c r="L837" s="10">
        <f>IF($N837&lt;&gt;1,"",ROUND($J837*$K837,2))</f>
        <v/>
      </c>
      <c r="N837" s="17">
        <f>IF(AND($B837&lt;&gt;"",ISNUMBER($E837),$D837&lt;&gt;""),1,0)</f>
        <v/>
      </c>
      <c r="O837" s="17">
        <f>IF($N837=1,COUNTIFS($B$2:$B837,$B837,$N$2:$N837,1),"")</f>
        <v/>
      </c>
      <c r="P837" s="17">
        <f>IF($N837=1,$B837&amp;"|"&amp;$O837,"")</f>
        <v/>
      </c>
      <c r="Q837" s="17">
        <f>IF($N837&lt;&gt;1,"",IF($O837=1,N(IFERROR(INDEX('Catálogo'!$F$2:$F$500,MATCH($B837,'Catálogo'!$A$2:$A$500,0)),0)),INDEX($J$1:$J$836,MATCH($B837&amp;"|"&amp;($O837-1),$P$1:$P$836,0))))</f>
        <v/>
      </c>
      <c r="R837" s="17">
        <f>IF($N837&lt;&gt;1,"",IF($O837=1,N(IFERROR(INDEX('Catálogo'!$E$2:$E$500,MATCH($B837,'Catálogo'!$A$2:$A$500,0)),0)),INDEX($K$1:$K$836,MATCH($B837&amp;"|"&amp;($O837-1),$P$1:$P$836,0))))</f>
        <v/>
      </c>
    </row>
    <row r="838" ht="18" customHeight="1">
      <c r="A838" s="18" t="n"/>
      <c r="B838" s="6" t="n"/>
      <c r="C838" s="19">
        <f>IF($B838="","",IFERROR(INDEX('Catálogo'!$B$2:$B$500,MATCH($B838,'Catálogo'!$A$2:$A$500,0)),"Clave no encontrada"))</f>
        <v/>
      </c>
      <c r="D838" s="6" t="n"/>
      <c r="E838" s="8" t="n"/>
      <c r="F838" s="7" t="n"/>
      <c r="G838" s="6" t="n"/>
      <c r="H838" s="10">
        <f>IF($N838&lt;&gt;1,"",IF(AND($I838&gt;0,ISNUMBER($F838)),$F838,$R838))</f>
        <v/>
      </c>
      <c r="I838" s="9">
        <f>IF($N838&lt;&gt;1,"",IF($D838="Salida",-ABS($E838),IF($D838="Entrada",ABS($E838),$E838)))</f>
        <v/>
      </c>
      <c r="J838" s="9">
        <f>IF($N838&lt;&gt;1,"",$Q838+$I838)</f>
        <v/>
      </c>
      <c r="K838" s="10">
        <f>IF($N838&lt;&gt;1,"",IF($I838&gt;0,IF($Q838&gt;0,($Q838*$R838+$I838*$H838)/($Q838+$I838),$H838),$R838))</f>
        <v/>
      </c>
      <c r="L838" s="10">
        <f>IF($N838&lt;&gt;1,"",ROUND($J838*$K838,2))</f>
        <v/>
      </c>
      <c r="N838" s="17">
        <f>IF(AND($B838&lt;&gt;"",ISNUMBER($E838),$D838&lt;&gt;""),1,0)</f>
        <v/>
      </c>
      <c r="O838" s="17">
        <f>IF($N838=1,COUNTIFS($B$2:$B838,$B838,$N$2:$N838,1),"")</f>
        <v/>
      </c>
      <c r="P838" s="17">
        <f>IF($N838=1,$B838&amp;"|"&amp;$O838,"")</f>
        <v/>
      </c>
      <c r="Q838" s="17">
        <f>IF($N838&lt;&gt;1,"",IF($O838=1,N(IFERROR(INDEX('Catálogo'!$F$2:$F$500,MATCH($B838,'Catálogo'!$A$2:$A$500,0)),0)),INDEX($J$1:$J$837,MATCH($B838&amp;"|"&amp;($O838-1),$P$1:$P$837,0))))</f>
        <v/>
      </c>
      <c r="R838" s="17">
        <f>IF($N838&lt;&gt;1,"",IF($O838=1,N(IFERROR(INDEX('Catálogo'!$E$2:$E$500,MATCH($B838,'Catálogo'!$A$2:$A$500,0)),0)),INDEX($K$1:$K$837,MATCH($B838&amp;"|"&amp;($O838-1),$P$1:$P$837,0))))</f>
        <v/>
      </c>
    </row>
    <row r="839" ht="18" customHeight="1">
      <c r="A839" s="18" t="n"/>
      <c r="B839" s="6" t="n"/>
      <c r="C839" s="19">
        <f>IF($B839="","",IFERROR(INDEX('Catálogo'!$B$2:$B$500,MATCH($B839,'Catálogo'!$A$2:$A$500,0)),"Clave no encontrada"))</f>
        <v/>
      </c>
      <c r="D839" s="6" t="n"/>
      <c r="E839" s="8" t="n"/>
      <c r="F839" s="7" t="n"/>
      <c r="G839" s="6" t="n"/>
      <c r="H839" s="10">
        <f>IF($N839&lt;&gt;1,"",IF(AND($I839&gt;0,ISNUMBER($F839)),$F839,$R839))</f>
        <v/>
      </c>
      <c r="I839" s="9">
        <f>IF($N839&lt;&gt;1,"",IF($D839="Salida",-ABS($E839),IF($D839="Entrada",ABS($E839),$E839)))</f>
        <v/>
      </c>
      <c r="J839" s="9">
        <f>IF($N839&lt;&gt;1,"",$Q839+$I839)</f>
        <v/>
      </c>
      <c r="K839" s="10">
        <f>IF($N839&lt;&gt;1,"",IF($I839&gt;0,IF($Q839&gt;0,($Q839*$R839+$I839*$H839)/($Q839+$I839),$H839),$R839))</f>
        <v/>
      </c>
      <c r="L839" s="10">
        <f>IF($N839&lt;&gt;1,"",ROUND($J839*$K839,2))</f>
        <v/>
      </c>
      <c r="N839" s="17">
        <f>IF(AND($B839&lt;&gt;"",ISNUMBER($E839),$D839&lt;&gt;""),1,0)</f>
        <v/>
      </c>
      <c r="O839" s="17">
        <f>IF($N839=1,COUNTIFS($B$2:$B839,$B839,$N$2:$N839,1),"")</f>
        <v/>
      </c>
      <c r="P839" s="17">
        <f>IF($N839=1,$B839&amp;"|"&amp;$O839,"")</f>
        <v/>
      </c>
      <c r="Q839" s="17">
        <f>IF($N839&lt;&gt;1,"",IF($O839=1,N(IFERROR(INDEX('Catálogo'!$F$2:$F$500,MATCH($B839,'Catálogo'!$A$2:$A$500,0)),0)),INDEX($J$1:$J$838,MATCH($B839&amp;"|"&amp;($O839-1),$P$1:$P$838,0))))</f>
        <v/>
      </c>
      <c r="R839" s="17">
        <f>IF($N839&lt;&gt;1,"",IF($O839=1,N(IFERROR(INDEX('Catálogo'!$E$2:$E$500,MATCH($B839,'Catálogo'!$A$2:$A$500,0)),0)),INDEX($K$1:$K$838,MATCH($B839&amp;"|"&amp;($O839-1),$P$1:$P$838,0))))</f>
        <v/>
      </c>
    </row>
    <row r="840" ht="18" customHeight="1">
      <c r="A840" s="18" t="n"/>
      <c r="B840" s="6" t="n"/>
      <c r="C840" s="19">
        <f>IF($B840="","",IFERROR(INDEX('Catálogo'!$B$2:$B$500,MATCH($B840,'Catálogo'!$A$2:$A$500,0)),"Clave no encontrada"))</f>
        <v/>
      </c>
      <c r="D840" s="6" t="n"/>
      <c r="E840" s="8" t="n"/>
      <c r="F840" s="7" t="n"/>
      <c r="G840" s="6" t="n"/>
      <c r="H840" s="10">
        <f>IF($N840&lt;&gt;1,"",IF(AND($I840&gt;0,ISNUMBER($F840)),$F840,$R840))</f>
        <v/>
      </c>
      <c r="I840" s="9">
        <f>IF($N840&lt;&gt;1,"",IF($D840="Salida",-ABS($E840),IF($D840="Entrada",ABS($E840),$E840)))</f>
        <v/>
      </c>
      <c r="J840" s="9">
        <f>IF($N840&lt;&gt;1,"",$Q840+$I840)</f>
        <v/>
      </c>
      <c r="K840" s="10">
        <f>IF($N840&lt;&gt;1,"",IF($I840&gt;0,IF($Q840&gt;0,($Q840*$R840+$I840*$H840)/($Q840+$I840),$H840),$R840))</f>
        <v/>
      </c>
      <c r="L840" s="10">
        <f>IF($N840&lt;&gt;1,"",ROUND($J840*$K840,2))</f>
        <v/>
      </c>
      <c r="N840" s="17">
        <f>IF(AND($B840&lt;&gt;"",ISNUMBER($E840),$D840&lt;&gt;""),1,0)</f>
        <v/>
      </c>
      <c r="O840" s="17">
        <f>IF($N840=1,COUNTIFS($B$2:$B840,$B840,$N$2:$N840,1),"")</f>
        <v/>
      </c>
      <c r="P840" s="17">
        <f>IF($N840=1,$B840&amp;"|"&amp;$O840,"")</f>
        <v/>
      </c>
      <c r="Q840" s="17">
        <f>IF($N840&lt;&gt;1,"",IF($O840=1,N(IFERROR(INDEX('Catálogo'!$F$2:$F$500,MATCH($B840,'Catálogo'!$A$2:$A$500,0)),0)),INDEX($J$1:$J$839,MATCH($B840&amp;"|"&amp;($O840-1),$P$1:$P$839,0))))</f>
        <v/>
      </c>
      <c r="R840" s="17">
        <f>IF($N840&lt;&gt;1,"",IF($O840=1,N(IFERROR(INDEX('Catálogo'!$E$2:$E$500,MATCH($B840,'Catálogo'!$A$2:$A$500,0)),0)),INDEX($K$1:$K$839,MATCH($B840&amp;"|"&amp;($O840-1),$P$1:$P$839,0))))</f>
        <v/>
      </c>
    </row>
    <row r="841" ht="18" customHeight="1">
      <c r="A841" s="18" t="n"/>
      <c r="B841" s="6" t="n"/>
      <c r="C841" s="19">
        <f>IF($B841="","",IFERROR(INDEX('Catálogo'!$B$2:$B$500,MATCH($B841,'Catálogo'!$A$2:$A$500,0)),"Clave no encontrada"))</f>
        <v/>
      </c>
      <c r="D841" s="6" t="n"/>
      <c r="E841" s="8" t="n"/>
      <c r="F841" s="7" t="n"/>
      <c r="G841" s="6" t="n"/>
      <c r="H841" s="10">
        <f>IF($N841&lt;&gt;1,"",IF(AND($I841&gt;0,ISNUMBER($F841)),$F841,$R841))</f>
        <v/>
      </c>
      <c r="I841" s="9">
        <f>IF($N841&lt;&gt;1,"",IF($D841="Salida",-ABS($E841),IF($D841="Entrada",ABS($E841),$E841)))</f>
        <v/>
      </c>
      <c r="J841" s="9">
        <f>IF($N841&lt;&gt;1,"",$Q841+$I841)</f>
        <v/>
      </c>
      <c r="K841" s="10">
        <f>IF($N841&lt;&gt;1,"",IF($I841&gt;0,IF($Q841&gt;0,($Q841*$R841+$I841*$H841)/($Q841+$I841),$H841),$R841))</f>
        <v/>
      </c>
      <c r="L841" s="10">
        <f>IF($N841&lt;&gt;1,"",ROUND($J841*$K841,2))</f>
        <v/>
      </c>
      <c r="N841" s="17">
        <f>IF(AND($B841&lt;&gt;"",ISNUMBER($E841),$D841&lt;&gt;""),1,0)</f>
        <v/>
      </c>
      <c r="O841" s="17">
        <f>IF($N841=1,COUNTIFS($B$2:$B841,$B841,$N$2:$N841,1),"")</f>
        <v/>
      </c>
      <c r="P841" s="17">
        <f>IF($N841=1,$B841&amp;"|"&amp;$O841,"")</f>
        <v/>
      </c>
      <c r="Q841" s="17">
        <f>IF($N841&lt;&gt;1,"",IF($O841=1,N(IFERROR(INDEX('Catálogo'!$F$2:$F$500,MATCH($B841,'Catálogo'!$A$2:$A$500,0)),0)),INDEX($J$1:$J$840,MATCH($B841&amp;"|"&amp;($O841-1),$P$1:$P$840,0))))</f>
        <v/>
      </c>
      <c r="R841" s="17">
        <f>IF($N841&lt;&gt;1,"",IF($O841=1,N(IFERROR(INDEX('Catálogo'!$E$2:$E$500,MATCH($B841,'Catálogo'!$A$2:$A$500,0)),0)),INDEX($K$1:$K$840,MATCH($B841&amp;"|"&amp;($O841-1),$P$1:$P$840,0))))</f>
        <v/>
      </c>
    </row>
    <row r="842" ht="18" customHeight="1">
      <c r="A842" s="18" t="n"/>
      <c r="B842" s="6" t="n"/>
      <c r="C842" s="19">
        <f>IF($B842="","",IFERROR(INDEX('Catálogo'!$B$2:$B$500,MATCH($B842,'Catálogo'!$A$2:$A$500,0)),"Clave no encontrada"))</f>
        <v/>
      </c>
      <c r="D842" s="6" t="n"/>
      <c r="E842" s="8" t="n"/>
      <c r="F842" s="7" t="n"/>
      <c r="G842" s="6" t="n"/>
      <c r="H842" s="10">
        <f>IF($N842&lt;&gt;1,"",IF(AND($I842&gt;0,ISNUMBER($F842)),$F842,$R842))</f>
        <v/>
      </c>
      <c r="I842" s="9">
        <f>IF($N842&lt;&gt;1,"",IF($D842="Salida",-ABS($E842),IF($D842="Entrada",ABS($E842),$E842)))</f>
        <v/>
      </c>
      <c r="J842" s="9">
        <f>IF($N842&lt;&gt;1,"",$Q842+$I842)</f>
        <v/>
      </c>
      <c r="K842" s="10">
        <f>IF($N842&lt;&gt;1,"",IF($I842&gt;0,IF($Q842&gt;0,($Q842*$R842+$I842*$H842)/($Q842+$I842),$H842),$R842))</f>
        <v/>
      </c>
      <c r="L842" s="10">
        <f>IF($N842&lt;&gt;1,"",ROUND($J842*$K842,2))</f>
        <v/>
      </c>
      <c r="N842" s="17">
        <f>IF(AND($B842&lt;&gt;"",ISNUMBER($E842),$D842&lt;&gt;""),1,0)</f>
        <v/>
      </c>
      <c r="O842" s="17">
        <f>IF($N842=1,COUNTIFS($B$2:$B842,$B842,$N$2:$N842,1),"")</f>
        <v/>
      </c>
      <c r="P842" s="17">
        <f>IF($N842=1,$B842&amp;"|"&amp;$O842,"")</f>
        <v/>
      </c>
      <c r="Q842" s="17">
        <f>IF($N842&lt;&gt;1,"",IF($O842=1,N(IFERROR(INDEX('Catálogo'!$F$2:$F$500,MATCH($B842,'Catálogo'!$A$2:$A$500,0)),0)),INDEX($J$1:$J$841,MATCH($B842&amp;"|"&amp;($O842-1),$P$1:$P$841,0))))</f>
        <v/>
      </c>
      <c r="R842" s="17">
        <f>IF($N842&lt;&gt;1,"",IF($O842=1,N(IFERROR(INDEX('Catálogo'!$E$2:$E$500,MATCH($B842,'Catálogo'!$A$2:$A$500,0)),0)),INDEX($K$1:$K$841,MATCH($B842&amp;"|"&amp;($O842-1),$P$1:$P$841,0))))</f>
        <v/>
      </c>
    </row>
    <row r="843" ht="18" customHeight="1">
      <c r="A843" s="18" t="n"/>
      <c r="B843" s="6" t="n"/>
      <c r="C843" s="19">
        <f>IF($B843="","",IFERROR(INDEX('Catálogo'!$B$2:$B$500,MATCH($B843,'Catálogo'!$A$2:$A$500,0)),"Clave no encontrada"))</f>
        <v/>
      </c>
      <c r="D843" s="6" t="n"/>
      <c r="E843" s="8" t="n"/>
      <c r="F843" s="7" t="n"/>
      <c r="G843" s="6" t="n"/>
      <c r="H843" s="10">
        <f>IF($N843&lt;&gt;1,"",IF(AND($I843&gt;0,ISNUMBER($F843)),$F843,$R843))</f>
        <v/>
      </c>
      <c r="I843" s="9">
        <f>IF($N843&lt;&gt;1,"",IF($D843="Salida",-ABS($E843),IF($D843="Entrada",ABS($E843),$E843)))</f>
        <v/>
      </c>
      <c r="J843" s="9">
        <f>IF($N843&lt;&gt;1,"",$Q843+$I843)</f>
        <v/>
      </c>
      <c r="K843" s="10">
        <f>IF($N843&lt;&gt;1,"",IF($I843&gt;0,IF($Q843&gt;0,($Q843*$R843+$I843*$H843)/($Q843+$I843),$H843),$R843))</f>
        <v/>
      </c>
      <c r="L843" s="10">
        <f>IF($N843&lt;&gt;1,"",ROUND($J843*$K843,2))</f>
        <v/>
      </c>
      <c r="N843" s="17">
        <f>IF(AND($B843&lt;&gt;"",ISNUMBER($E843),$D843&lt;&gt;""),1,0)</f>
        <v/>
      </c>
      <c r="O843" s="17">
        <f>IF($N843=1,COUNTIFS($B$2:$B843,$B843,$N$2:$N843,1),"")</f>
        <v/>
      </c>
      <c r="P843" s="17">
        <f>IF($N843=1,$B843&amp;"|"&amp;$O843,"")</f>
        <v/>
      </c>
      <c r="Q843" s="17">
        <f>IF($N843&lt;&gt;1,"",IF($O843=1,N(IFERROR(INDEX('Catálogo'!$F$2:$F$500,MATCH($B843,'Catálogo'!$A$2:$A$500,0)),0)),INDEX($J$1:$J$842,MATCH($B843&amp;"|"&amp;($O843-1),$P$1:$P$842,0))))</f>
        <v/>
      </c>
      <c r="R843" s="17">
        <f>IF($N843&lt;&gt;1,"",IF($O843=1,N(IFERROR(INDEX('Catálogo'!$E$2:$E$500,MATCH($B843,'Catálogo'!$A$2:$A$500,0)),0)),INDEX($K$1:$K$842,MATCH($B843&amp;"|"&amp;($O843-1),$P$1:$P$842,0))))</f>
        <v/>
      </c>
    </row>
    <row r="844" ht="18" customHeight="1">
      <c r="A844" s="18" t="n"/>
      <c r="B844" s="6" t="n"/>
      <c r="C844" s="19">
        <f>IF($B844="","",IFERROR(INDEX('Catálogo'!$B$2:$B$500,MATCH($B844,'Catálogo'!$A$2:$A$500,0)),"Clave no encontrada"))</f>
        <v/>
      </c>
      <c r="D844" s="6" t="n"/>
      <c r="E844" s="8" t="n"/>
      <c r="F844" s="7" t="n"/>
      <c r="G844" s="6" t="n"/>
      <c r="H844" s="10">
        <f>IF($N844&lt;&gt;1,"",IF(AND($I844&gt;0,ISNUMBER($F844)),$F844,$R844))</f>
        <v/>
      </c>
      <c r="I844" s="9">
        <f>IF($N844&lt;&gt;1,"",IF($D844="Salida",-ABS($E844),IF($D844="Entrada",ABS($E844),$E844)))</f>
        <v/>
      </c>
      <c r="J844" s="9">
        <f>IF($N844&lt;&gt;1,"",$Q844+$I844)</f>
        <v/>
      </c>
      <c r="K844" s="10">
        <f>IF($N844&lt;&gt;1,"",IF($I844&gt;0,IF($Q844&gt;0,($Q844*$R844+$I844*$H844)/($Q844+$I844),$H844),$R844))</f>
        <v/>
      </c>
      <c r="L844" s="10">
        <f>IF($N844&lt;&gt;1,"",ROUND($J844*$K844,2))</f>
        <v/>
      </c>
      <c r="N844" s="17">
        <f>IF(AND($B844&lt;&gt;"",ISNUMBER($E844),$D844&lt;&gt;""),1,0)</f>
        <v/>
      </c>
      <c r="O844" s="17">
        <f>IF($N844=1,COUNTIFS($B$2:$B844,$B844,$N$2:$N844,1),"")</f>
        <v/>
      </c>
      <c r="P844" s="17">
        <f>IF($N844=1,$B844&amp;"|"&amp;$O844,"")</f>
        <v/>
      </c>
      <c r="Q844" s="17">
        <f>IF($N844&lt;&gt;1,"",IF($O844=1,N(IFERROR(INDEX('Catálogo'!$F$2:$F$500,MATCH($B844,'Catálogo'!$A$2:$A$500,0)),0)),INDEX($J$1:$J$843,MATCH($B844&amp;"|"&amp;($O844-1),$P$1:$P$843,0))))</f>
        <v/>
      </c>
      <c r="R844" s="17">
        <f>IF($N844&lt;&gt;1,"",IF($O844=1,N(IFERROR(INDEX('Catálogo'!$E$2:$E$500,MATCH($B844,'Catálogo'!$A$2:$A$500,0)),0)),INDEX($K$1:$K$843,MATCH($B844&amp;"|"&amp;($O844-1),$P$1:$P$843,0))))</f>
        <v/>
      </c>
    </row>
    <row r="845" ht="18" customHeight="1">
      <c r="A845" s="18" t="n"/>
      <c r="B845" s="6" t="n"/>
      <c r="C845" s="19">
        <f>IF($B845="","",IFERROR(INDEX('Catálogo'!$B$2:$B$500,MATCH($B845,'Catálogo'!$A$2:$A$500,0)),"Clave no encontrada"))</f>
        <v/>
      </c>
      <c r="D845" s="6" t="n"/>
      <c r="E845" s="8" t="n"/>
      <c r="F845" s="7" t="n"/>
      <c r="G845" s="6" t="n"/>
      <c r="H845" s="10">
        <f>IF($N845&lt;&gt;1,"",IF(AND($I845&gt;0,ISNUMBER($F845)),$F845,$R845))</f>
        <v/>
      </c>
      <c r="I845" s="9">
        <f>IF($N845&lt;&gt;1,"",IF($D845="Salida",-ABS($E845),IF($D845="Entrada",ABS($E845),$E845)))</f>
        <v/>
      </c>
      <c r="J845" s="9">
        <f>IF($N845&lt;&gt;1,"",$Q845+$I845)</f>
        <v/>
      </c>
      <c r="K845" s="10">
        <f>IF($N845&lt;&gt;1,"",IF($I845&gt;0,IF($Q845&gt;0,($Q845*$R845+$I845*$H845)/($Q845+$I845),$H845),$R845))</f>
        <v/>
      </c>
      <c r="L845" s="10">
        <f>IF($N845&lt;&gt;1,"",ROUND($J845*$K845,2))</f>
        <v/>
      </c>
      <c r="N845" s="17">
        <f>IF(AND($B845&lt;&gt;"",ISNUMBER($E845),$D845&lt;&gt;""),1,0)</f>
        <v/>
      </c>
      <c r="O845" s="17">
        <f>IF($N845=1,COUNTIFS($B$2:$B845,$B845,$N$2:$N845,1),"")</f>
        <v/>
      </c>
      <c r="P845" s="17">
        <f>IF($N845=1,$B845&amp;"|"&amp;$O845,"")</f>
        <v/>
      </c>
      <c r="Q845" s="17">
        <f>IF($N845&lt;&gt;1,"",IF($O845=1,N(IFERROR(INDEX('Catálogo'!$F$2:$F$500,MATCH($B845,'Catálogo'!$A$2:$A$500,0)),0)),INDEX($J$1:$J$844,MATCH($B845&amp;"|"&amp;($O845-1),$P$1:$P$844,0))))</f>
        <v/>
      </c>
      <c r="R845" s="17">
        <f>IF($N845&lt;&gt;1,"",IF($O845=1,N(IFERROR(INDEX('Catálogo'!$E$2:$E$500,MATCH($B845,'Catálogo'!$A$2:$A$500,0)),0)),INDEX($K$1:$K$844,MATCH($B845&amp;"|"&amp;($O845-1),$P$1:$P$844,0))))</f>
        <v/>
      </c>
    </row>
    <row r="846" ht="18" customHeight="1">
      <c r="A846" s="18" t="n"/>
      <c r="B846" s="6" t="n"/>
      <c r="C846" s="19">
        <f>IF($B846="","",IFERROR(INDEX('Catálogo'!$B$2:$B$500,MATCH($B846,'Catálogo'!$A$2:$A$500,0)),"Clave no encontrada"))</f>
        <v/>
      </c>
      <c r="D846" s="6" t="n"/>
      <c r="E846" s="8" t="n"/>
      <c r="F846" s="7" t="n"/>
      <c r="G846" s="6" t="n"/>
      <c r="H846" s="10">
        <f>IF($N846&lt;&gt;1,"",IF(AND($I846&gt;0,ISNUMBER($F846)),$F846,$R846))</f>
        <v/>
      </c>
      <c r="I846" s="9">
        <f>IF($N846&lt;&gt;1,"",IF($D846="Salida",-ABS($E846),IF($D846="Entrada",ABS($E846),$E846)))</f>
        <v/>
      </c>
      <c r="J846" s="9">
        <f>IF($N846&lt;&gt;1,"",$Q846+$I846)</f>
        <v/>
      </c>
      <c r="K846" s="10">
        <f>IF($N846&lt;&gt;1,"",IF($I846&gt;0,IF($Q846&gt;0,($Q846*$R846+$I846*$H846)/($Q846+$I846),$H846),$R846))</f>
        <v/>
      </c>
      <c r="L846" s="10">
        <f>IF($N846&lt;&gt;1,"",ROUND($J846*$K846,2))</f>
        <v/>
      </c>
      <c r="N846" s="17">
        <f>IF(AND($B846&lt;&gt;"",ISNUMBER($E846),$D846&lt;&gt;""),1,0)</f>
        <v/>
      </c>
      <c r="O846" s="17">
        <f>IF($N846=1,COUNTIFS($B$2:$B846,$B846,$N$2:$N846,1),"")</f>
        <v/>
      </c>
      <c r="P846" s="17">
        <f>IF($N846=1,$B846&amp;"|"&amp;$O846,"")</f>
        <v/>
      </c>
      <c r="Q846" s="17">
        <f>IF($N846&lt;&gt;1,"",IF($O846=1,N(IFERROR(INDEX('Catálogo'!$F$2:$F$500,MATCH($B846,'Catálogo'!$A$2:$A$500,0)),0)),INDEX($J$1:$J$845,MATCH($B846&amp;"|"&amp;($O846-1),$P$1:$P$845,0))))</f>
        <v/>
      </c>
      <c r="R846" s="17">
        <f>IF($N846&lt;&gt;1,"",IF($O846=1,N(IFERROR(INDEX('Catálogo'!$E$2:$E$500,MATCH($B846,'Catálogo'!$A$2:$A$500,0)),0)),INDEX($K$1:$K$845,MATCH($B846&amp;"|"&amp;($O846-1),$P$1:$P$845,0))))</f>
        <v/>
      </c>
    </row>
    <row r="847" ht="18" customHeight="1">
      <c r="A847" s="18" t="n"/>
      <c r="B847" s="6" t="n"/>
      <c r="C847" s="19">
        <f>IF($B847="","",IFERROR(INDEX('Catálogo'!$B$2:$B$500,MATCH($B847,'Catálogo'!$A$2:$A$500,0)),"Clave no encontrada"))</f>
        <v/>
      </c>
      <c r="D847" s="6" t="n"/>
      <c r="E847" s="8" t="n"/>
      <c r="F847" s="7" t="n"/>
      <c r="G847" s="6" t="n"/>
      <c r="H847" s="10">
        <f>IF($N847&lt;&gt;1,"",IF(AND($I847&gt;0,ISNUMBER($F847)),$F847,$R847))</f>
        <v/>
      </c>
      <c r="I847" s="9">
        <f>IF($N847&lt;&gt;1,"",IF($D847="Salida",-ABS($E847),IF($D847="Entrada",ABS($E847),$E847)))</f>
        <v/>
      </c>
      <c r="J847" s="9">
        <f>IF($N847&lt;&gt;1,"",$Q847+$I847)</f>
        <v/>
      </c>
      <c r="K847" s="10">
        <f>IF($N847&lt;&gt;1,"",IF($I847&gt;0,IF($Q847&gt;0,($Q847*$R847+$I847*$H847)/($Q847+$I847),$H847),$R847))</f>
        <v/>
      </c>
      <c r="L847" s="10">
        <f>IF($N847&lt;&gt;1,"",ROUND($J847*$K847,2))</f>
        <v/>
      </c>
      <c r="N847" s="17">
        <f>IF(AND($B847&lt;&gt;"",ISNUMBER($E847),$D847&lt;&gt;""),1,0)</f>
        <v/>
      </c>
      <c r="O847" s="17">
        <f>IF($N847=1,COUNTIFS($B$2:$B847,$B847,$N$2:$N847,1),"")</f>
        <v/>
      </c>
      <c r="P847" s="17">
        <f>IF($N847=1,$B847&amp;"|"&amp;$O847,"")</f>
        <v/>
      </c>
      <c r="Q847" s="17">
        <f>IF($N847&lt;&gt;1,"",IF($O847=1,N(IFERROR(INDEX('Catálogo'!$F$2:$F$500,MATCH($B847,'Catálogo'!$A$2:$A$500,0)),0)),INDEX($J$1:$J$846,MATCH($B847&amp;"|"&amp;($O847-1),$P$1:$P$846,0))))</f>
        <v/>
      </c>
      <c r="R847" s="17">
        <f>IF($N847&lt;&gt;1,"",IF($O847=1,N(IFERROR(INDEX('Catálogo'!$E$2:$E$500,MATCH($B847,'Catálogo'!$A$2:$A$500,0)),0)),INDEX($K$1:$K$846,MATCH($B847&amp;"|"&amp;($O847-1),$P$1:$P$846,0))))</f>
        <v/>
      </c>
    </row>
    <row r="848" ht="18" customHeight="1">
      <c r="A848" s="18" t="n"/>
      <c r="B848" s="6" t="n"/>
      <c r="C848" s="19">
        <f>IF($B848="","",IFERROR(INDEX('Catálogo'!$B$2:$B$500,MATCH($B848,'Catálogo'!$A$2:$A$500,0)),"Clave no encontrada"))</f>
        <v/>
      </c>
      <c r="D848" s="6" t="n"/>
      <c r="E848" s="8" t="n"/>
      <c r="F848" s="7" t="n"/>
      <c r="G848" s="6" t="n"/>
      <c r="H848" s="10">
        <f>IF($N848&lt;&gt;1,"",IF(AND($I848&gt;0,ISNUMBER($F848)),$F848,$R848))</f>
        <v/>
      </c>
      <c r="I848" s="9">
        <f>IF($N848&lt;&gt;1,"",IF($D848="Salida",-ABS($E848),IF($D848="Entrada",ABS($E848),$E848)))</f>
        <v/>
      </c>
      <c r="J848" s="9">
        <f>IF($N848&lt;&gt;1,"",$Q848+$I848)</f>
        <v/>
      </c>
      <c r="K848" s="10">
        <f>IF($N848&lt;&gt;1,"",IF($I848&gt;0,IF($Q848&gt;0,($Q848*$R848+$I848*$H848)/($Q848+$I848),$H848),$R848))</f>
        <v/>
      </c>
      <c r="L848" s="10">
        <f>IF($N848&lt;&gt;1,"",ROUND($J848*$K848,2))</f>
        <v/>
      </c>
      <c r="N848" s="17">
        <f>IF(AND($B848&lt;&gt;"",ISNUMBER($E848),$D848&lt;&gt;""),1,0)</f>
        <v/>
      </c>
      <c r="O848" s="17">
        <f>IF($N848=1,COUNTIFS($B$2:$B848,$B848,$N$2:$N848,1),"")</f>
        <v/>
      </c>
      <c r="P848" s="17">
        <f>IF($N848=1,$B848&amp;"|"&amp;$O848,"")</f>
        <v/>
      </c>
      <c r="Q848" s="17">
        <f>IF($N848&lt;&gt;1,"",IF($O848=1,N(IFERROR(INDEX('Catálogo'!$F$2:$F$500,MATCH($B848,'Catálogo'!$A$2:$A$500,0)),0)),INDEX($J$1:$J$847,MATCH($B848&amp;"|"&amp;($O848-1),$P$1:$P$847,0))))</f>
        <v/>
      </c>
      <c r="R848" s="17">
        <f>IF($N848&lt;&gt;1,"",IF($O848=1,N(IFERROR(INDEX('Catálogo'!$E$2:$E$500,MATCH($B848,'Catálogo'!$A$2:$A$500,0)),0)),INDEX($K$1:$K$847,MATCH($B848&amp;"|"&amp;($O848-1),$P$1:$P$847,0))))</f>
        <v/>
      </c>
    </row>
    <row r="849" ht="18" customHeight="1">
      <c r="A849" s="18" t="n"/>
      <c r="B849" s="6" t="n"/>
      <c r="C849" s="19">
        <f>IF($B849="","",IFERROR(INDEX('Catálogo'!$B$2:$B$500,MATCH($B849,'Catálogo'!$A$2:$A$500,0)),"Clave no encontrada"))</f>
        <v/>
      </c>
      <c r="D849" s="6" t="n"/>
      <c r="E849" s="8" t="n"/>
      <c r="F849" s="7" t="n"/>
      <c r="G849" s="6" t="n"/>
      <c r="H849" s="10">
        <f>IF($N849&lt;&gt;1,"",IF(AND($I849&gt;0,ISNUMBER($F849)),$F849,$R849))</f>
        <v/>
      </c>
      <c r="I849" s="9">
        <f>IF($N849&lt;&gt;1,"",IF($D849="Salida",-ABS($E849),IF($D849="Entrada",ABS($E849),$E849)))</f>
        <v/>
      </c>
      <c r="J849" s="9">
        <f>IF($N849&lt;&gt;1,"",$Q849+$I849)</f>
        <v/>
      </c>
      <c r="K849" s="10">
        <f>IF($N849&lt;&gt;1,"",IF($I849&gt;0,IF($Q849&gt;0,($Q849*$R849+$I849*$H849)/($Q849+$I849),$H849),$R849))</f>
        <v/>
      </c>
      <c r="L849" s="10">
        <f>IF($N849&lt;&gt;1,"",ROUND($J849*$K849,2))</f>
        <v/>
      </c>
      <c r="N849" s="17">
        <f>IF(AND($B849&lt;&gt;"",ISNUMBER($E849),$D849&lt;&gt;""),1,0)</f>
        <v/>
      </c>
      <c r="O849" s="17">
        <f>IF($N849=1,COUNTIFS($B$2:$B849,$B849,$N$2:$N849,1),"")</f>
        <v/>
      </c>
      <c r="P849" s="17">
        <f>IF($N849=1,$B849&amp;"|"&amp;$O849,"")</f>
        <v/>
      </c>
      <c r="Q849" s="17">
        <f>IF($N849&lt;&gt;1,"",IF($O849=1,N(IFERROR(INDEX('Catálogo'!$F$2:$F$500,MATCH($B849,'Catálogo'!$A$2:$A$500,0)),0)),INDEX($J$1:$J$848,MATCH($B849&amp;"|"&amp;($O849-1),$P$1:$P$848,0))))</f>
        <v/>
      </c>
      <c r="R849" s="17">
        <f>IF($N849&lt;&gt;1,"",IF($O849=1,N(IFERROR(INDEX('Catálogo'!$E$2:$E$500,MATCH($B849,'Catálogo'!$A$2:$A$500,0)),0)),INDEX($K$1:$K$848,MATCH($B849&amp;"|"&amp;($O849-1),$P$1:$P$848,0))))</f>
        <v/>
      </c>
    </row>
    <row r="850" ht="18" customHeight="1">
      <c r="A850" s="18" t="n"/>
      <c r="B850" s="6" t="n"/>
      <c r="C850" s="19">
        <f>IF($B850="","",IFERROR(INDEX('Catálogo'!$B$2:$B$500,MATCH($B850,'Catálogo'!$A$2:$A$500,0)),"Clave no encontrada"))</f>
        <v/>
      </c>
      <c r="D850" s="6" t="n"/>
      <c r="E850" s="8" t="n"/>
      <c r="F850" s="7" t="n"/>
      <c r="G850" s="6" t="n"/>
      <c r="H850" s="10">
        <f>IF($N850&lt;&gt;1,"",IF(AND($I850&gt;0,ISNUMBER($F850)),$F850,$R850))</f>
        <v/>
      </c>
      <c r="I850" s="9">
        <f>IF($N850&lt;&gt;1,"",IF($D850="Salida",-ABS($E850),IF($D850="Entrada",ABS($E850),$E850)))</f>
        <v/>
      </c>
      <c r="J850" s="9">
        <f>IF($N850&lt;&gt;1,"",$Q850+$I850)</f>
        <v/>
      </c>
      <c r="K850" s="10">
        <f>IF($N850&lt;&gt;1,"",IF($I850&gt;0,IF($Q850&gt;0,($Q850*$R850+$I850*$H850)/($Q850+$I850),$H850),$R850))</f>
        <v/>
      </c>
      <c r="L850" s="10">
        <f>IF($N850&lt;&gt;1,"",ROUND($J850*$K850,2))</f>
        <v/>
      </c>
      <c r="N850" s="17">
        <f>IF(AND($B850&lt;&gt;"",ISNUMBER($E850),$D850&lt;&gt;""),1,0)</f>
        <v/>
      </c>
      <c r="O850" s="17">
        <f>IF($N850=1,COUNTIFS($B$2:$B850,$B850,$N$2:$N850,1),"")</f>
        <v/>
      </c>
      <c r="P850" s="17">
        <f>IF($N850=1,$B850&amp;"|"&amp;$O850,"")</f>
        <v/>
      </c>
      <c r="Q850" s="17">
        <f>IF($N850&lt;&gt;1,"",IF($O850=1,N(IFERROR(INDEX('Catálogo'!$F$2:$F$500,MATCH($B850,'Catálogo'!$A$2:$A$500,0)),0)),INDEX($J$1:$J$849,MATCH($B850&amp;"|"&amp;($O850-1),$P$1:$P$849,0))))</f>
        <v/>
      </c>
      <c r="R850" s="17">
        <f>IF($N850&lt;&gt;1,"",IF($O850=1,N(IFERROR(INDEX('Catálogo'!$E$2:$E$500,MATCH($B850,'Catálogo'!$A$2:$A$500,0)),0)),INDEX($K$1:$K$849,MATCH($B850&amp;"|"&amp;($O850-1),$P$1:$P$849,0))))</f>
        <v/>
      </c>
    </row>
    <row r="851" ht="18" customHeight="1">
      <c r="A851" s="18" t="n"/>
      <c r="B851" s="6" t="n"/>
      <c r="C851" s="19">
        <f>IF($B851="","",IFERROR(INDEX('Catálogo'!$B$2:$B$500,MATCH($B851,'Catálogo'!$A$2:$A$500,0)),"Clave no encontrada"))</f>
        <v/>
      </c>
      <c r="D851" s="6" t="n"/>
      <c r="E851" s="8" t="n"/>
      <c r="F851" s="7" t="n"/>
      <c r="G851" s="6" t="n"/>
      <c r="H851" s="10">
        <f>IF($N851&lt;&gt;1,"",IF(AND($I851&gt;0,ISNUMBER($F851)),$F851,$R851))</f>
        <v/>
      </c>
      <c r="I851" s="9">
        <f>IF($N851&lt;&gt;1,"",IF($D851="Salida",-ABS($E851),IF($D851="Entrada",ABS($E851),$E851)))</f>
        <v/>
      </c>
      <c r="J851" s="9">
        <f>IF($N851&lt;&gt;1,"",$Q851+$I851)</f>
        <v/>
      </c>
      <c r="K851" s="10">
        <f>IF($N851&lt;&gt;1,"",IF($I851&gt;0,IF($Q851&gt;0,($Q851*$R851+$I851*$H851)/($Q851+$I851),$H851),$R851))</f>
        <v/>
      </c>
      <c r="L851" s="10">
        <f>IF($N851&lt;&gt;1,"",ROUND($J851*$K851,2))</f>
        <v/>
      </c>
      <c r="N851" s="17">
        <f>IF(AND($B851&lt;&gt;"",ISNUMBER($E851),$D851&lt;&gt;""),1,0)</f>
        <v/>
      </c>
      <c r="O851" s="17">
        <f>IF($N851=1,COUNTIFS($B$2:$B851,$B851,$N$2:$N851,1),"")</f>
        <v/>
      </c>
      <c r="P851" s="17">
        <f>IF($N851=1,$B851&amp;"|"&amp;$O851,"")</f>
        <v/>
      </c>
      <c r="Q851" s="17">
        <f>IF($N851&lt;&gt;1,"",IF($O851=1,N(IFERROR(INDEX('Catálogo'!$F$2:$F$500,MATCH($B851,'Catálogo'!$A$2:$A$500,0)),0)),INDEX($J$1:$J$850,MATCH($B851&amp;"|"&amp;($O851-1),$P$1:$P$850,0))))</f>
        <v/>
      </c>
      <c r="R851" s="17">
        <f>IF($N851&lt;&gt;1,"",IF($O851=1,N(IFERROR(INDEX('Catálogo'!$E$2:$E$500,MATCH($B851,'Catálogo'!$A$2:$A$500,0)),0)),INDEX($K$1:$K$850,MATCH($B851&amp;"|"&amp;($O851-1),$P$1:$P$850,0))))</f>
        <v/>
      </c>
    </row>
    <row r="852" ht="18" customHeight="1">
      <c r="A852" s="18" t="n"/>
      <c r="B852" s="6" t="n"/>
      <c r="C852" s="19">
        <f>IF($B852="","",IFERROR(INDEX('Catálogo'!$B$2:$B$500,MATCH($B852,'Catálogo'!$A$2:$A$500,0)),"Clave no encontrada"))</f>
        <v/>
      </c>
      <c r="D852" s="6" t="n"/>
      <c r="E852" s="8" t="n"/>
      <c r="F852" s="7" t="n"/>
      <c r="G852" s="6" t="n"/>
      <c r="H852" s="10">
        <f>IF($N852&lt;&gt;1,"",IF(AND($I852&gt;0,ISNUMBER($F852)),$F852,$R852))</f>
        <v/>
      </c>
      <c r="I852" s="9">
        <f>IF($N852&lt;&gt;1,"",IF($D852="Salida",-ABS($E852),IF($D852="Entrada",ABS($E852),$E852)))</f>
        <v/>
      </c>
      <c r="J852" s="9">
        <f>IF($N852&lt;&gt;1,"",$Q852+$I852)</f>
        <v/>
      </c>
      <c r="K852" s="10">
        <f>IF($N852&lt;&gt;1,"",IF($I852&gt;0,IF($Q852&gt;0,($Q852*$R852+$I852*$H852)/($Q852+$I852),$H852),$R852))</f>
        <v/>
      </c>
      <c r="L852" s="10">
        <f>IF($N852&lt;&gt;1,"",ROUND($J852*$K852,2))</f>
        <v/>
      </c>
      <c r="N852" s="17">
        <f>IF(AND($B852&lt;&gt;"",ISNUMBER($E852),$D852&lt;&gt;""),1,0)</f>
        <v/>
      </c>
      <c r="O852" s="17">
        <f>IF($N852=1,COUNTIFS($B$2:$B852,$B852,$N$2:$N852,1),"")</f>
        <v/>
      </c>
      <c r="P852" s="17">
        <f>IF($N852=1,$B852&amp;"|"&amp;$O852,"")</f>
        <v/>
      </c>
      <c r="Q852" s="17">
        <f>IF($N852&lt;&gt;1,"",IF($O852=1,N(IFERROR(INDEX('Catálogo'!$F$2:$F$500,MATCH($B852,'Catálogo'!$A$2:$A$500,0)),0)),INDEX($J$1:$J$851,MATCH($B852&amp;"|"&amp;($O852-1),$P$1:$P$851,0))))</f>
        <v/>
      </c>
      <c r="R852" s="17">
        <f>IF($N852&lt;&gt;1,"",IF($O852=1,N(IFERROR(INDEX('Catálogo'!$E$2:$E$500,MATCH($B852,'Catálogo'!$A$2:$A$500,0)),0)),INDEX($K$1:$K$851,MATCH($B852&amp;"|"&amp;($O852-1),$P$1:$P$851,0))))</f>
        <v/>
      </c>
    </row>
    <row r="853" ht="18" customHeight="1">
      <c r="A853" s="18" t="n"/>
      <c r="B853" s="6" t="n"/>
      <c r="C853" s="19">
        <f>IF($B853="","",IFERROR(INDEX('Catálogo'!$B$2:$B$500,MATCH($B853,'Catálogo'!$A$2:$A$500,0)),"Clave no encontrada"))</f>
        <v/>
      </c>
      <c r="D853" s="6" t="n"/>
      <c r="E853" s="8" t="n"/>
      <c r="F853" s="7" t="n"/>
      <c r="G853" s="6" t="n"/>
      <c r="H853" s="10">
        <f>IF($N853&lt;&gt;1,"",IF(AND($I853&gt;0,ISNUMBER($F853)),$F853,$R853))</f>
        <v/>
      </c>
      <c r="I853" s="9">
        <f>IF($N853&lt;&gt;1,"",IF($D853="Salida",-ABS($E853),IF($D853="Entrada",ABS($E853),$E853)))</f>
        <v/>
      </c>
      <c r="J853" s="9">
        <f>IF($N853&lt;&gt;1,"",$Q853+$I853)</f>
        <v/>
      </c>
      <c r="K853" s="10">
        <f>IF($N853&lt;&gt;1,"",IF($I853&gt;0,IF($Q853&gt;0,($Q853*$R853+$I853*$H853)/($Q853+$I853),$H853),$R853))</f>
        <v/>
      </c>
      <c r="L853" s="10">
        <f>IF($N853&lt;&gt;1,"",ROUND($J853*$K853,2))</f>
        <v/>
      </c>
      <c r="N853" s="17">
        <f>IF(AND($B853&lt;&gt;"",ISNUMBER($E853),$D853&lt;&gt;""),1,0)</f>
        <v/>
      </c>
      <c r="O853" s="17">
        <f>IF($N853=1,COUNTIFS($B$2:$B853,$B853,$N$2:$N853,1),"")</f>
        <v/>
      </c>
      <c r="P853" s="17">
        <f>IF($N853=1,$B853&amp;"|"&amp;$O853,"")</f>
        <v/>
      </c>
      <c r="Q853" s="17">
        <f>IF($N853&lt;&gt;1,"",IF($O853=1,N(IFERROR(INDEX('Catálogo'!$F$2:$F$500,MATCH($B853,'Catálogo'!$A$2:$A$500,0)),0)),INDEX($J$1:$J$852,MATCH($B853&amp;"|"&amp;($O853-1),$P$1:$P$852,0))))</f>
        <v/>
      </c>
      <c r="R853" s="17">
        <f>IF($N853&lt;&gt;1,"",IF($O853=1,N(IFERROR(INDEX('Catálogo'!$E$2:$E$500,MATCH($B853,'Catálogo'!$A$2:$A$500,0)),0)),INDEX($K$1:$K$852,MATCH($B853&amp;"|"&amp;($O853-1),$P$1:$P$852,0))))</f>
        <v/>
      </c>
    </row>
    <row r="854" ht="18" customHeight="1">
      <c r="A854" s="18" t="n"/>
      <c r="B854" s="6" t="n"/>
      <c r="C854" s="19">
        <f>IF($B854="","",IFERROR(INDEX('Catálogo'!$B$2:$B$500,MATCH($B854,'Catálogo'!$A$2:$A$500,0)),"Clave no encontrada"))</f>
        <v/>
      </c>
      <c r="D854" s="6" t="n"/>
      <c r="E854" s="8" t="n"/>
      <c r="F854" s="7" t="n"/>
      <c r="G854" s="6" t="n"/>
      <c r="H854" s="10">
        <f>IF($N854&lt;&gt;1,"",IF(AND($I854&gt;0,ISNUMBER($F854)),$F854,$R854))</f>
        <v/>
      </c>
      <c r="I854" s="9">
        <f>IF($N854&lt;&gt;1,"",IF($D854="Salida",-ABS($E854),IF($D854="Entrada",ABS($E854),$E854)))</f>
        <v/>
      </c>
      <c r="J854" s="9">
        <f>IF($N854&lt;&gt;1,"",$Q854+$I854)</f>
        <v/>
      </c>
      <c r="K854" s="10">
        <f>IF($N854&lt;&gt;1,"",IF($I854&gt;0,IF($Q854&gt;0,($Q854*$R854+$I854*$H854)/($Q854+$I854),$H854),$R854))</f>
        <v/>
      </c>
      <c r="L854" s="10">
        <f>IF($N854&lt;&gt;1,"",ROUND($J854*$K854,2))</f>
        <v/>
      </c>
      <c r="N854" s="17">
        <f>IF(AND($B854&lt;&gt;"",ISNUMBER($E854),$D854&lt;&gt;""),1,0)</f>
        <v/>
      </c>
      <c r="O854" s="17">
        <f>IF($N854=1,COUNTIFS($B$2:$B854,$B854,$N$2:$N854,1),"")</f>
        <v/>
      </c>
      <c r="P854" s="17">
        <f>IF($N854=1,$B854&amp;"|"&amp;$O854,"")</f>
        <v/>
      </c>
      <c r="Q854" s="17">
        <f>IF($N854&lt;&gt;1,"",IF($O854=1,N(IFERROR(INDEX('Catálogo'!$F$2:$F$500,MATCH($B854,'Catálogo'!$A$2:$A$500,0)),0)),INDEX($J$1:$J$853,MATCH($B854&amp;"|"&amp;($O854-1),$P$1:$P$853,0))))</f>
        <v/>
      </c>
      <c r="R854" s="17">
        <f>IF($N854&lt;&gt;1,"",IF($O854=1,N(IFERROR(INDEX('Catálogo'!$E$2:$E$500,MATCH($B854,'Catálogo'!$A$2:$A$500,0)),0)),INDEX($K$1:$K$853,MATCH($B854&amp;"|"&amp;($O854-1),$P$1:$P$853,0))))</f>
        <v/>
      </c>
    </row>
    <row r="855" ht="18" customHeight="1">
      <c r="A855" s="18" t="n"/>
      <c r="B855" s="6" t="n"/>
      <c r="C855" s="19">
        <f>IF($B855="","",IFERROR(INDEX('Catálogo'!$B$2:$B$500,MATCH($B855,'Catálogo'!$A$2:$A$500,0)),"Clave no encontrada"))</f>
        <v/>
      </c>
      <c r="D855" s="6" t="n"/>
      <c r="E855" s="8" t="n"/>
      <c r="F855" s="7" t="n"/>
      <c r="G855" s="6" t="n"/>
      <c r="H855" s="10">
        <f>IF($N855&lt;&gt;1,"",IF(AND($I855&gt;0,ISNUMBER($F855)),$F855,$R855))</f>
        <v/>
      </c>
      <c r="I855" s="9">
        <f>IF($N855&lt;&gt;1,"",IF($D855="Salida",-ABS($E855),IF($D855="Entrada",ABS($E855),$E855)))</f>
        <v/>
      </c>
      <c r="J855" s="9">
        <f>IF($N855&lt;&gt;1,"",$Q855+$I855)</f>
        <v/>
      </c>
      <c r="K855" s="10">
        <f>IF($N855&lt;&gt;1,"",IF($I855&gt;0,IF($Q855&gt;0,($Q855*$R855+$I855*$H855)/($Q855+$I855),$H855),$R855))</f>
        <v/>
      </c>
      <c r="L855" s="10">
        <f>IF($N855&lt;&gt;1,"",ROUND($J855*$K855,2))</f>
        <v/>
      </c>
      <c r="N855" s="17">
        <f>IF(AND($B855&lt;&gt;"",ISNUMBER($E855),$D855&lt;&gt;""),1,0)</f>
        <v/>
      </c>
      <c r="O855" s="17">
        <f>IF($N855=1,COUNTIFS($B$2:$B855,$B855,$N$2:$N855,1),"")</f>
        <v/>
      </c>
      <c r="P855" s="17">
        <f>IF($N855=1,$B855&amp;"|"&amp;$O855,"")</f>
        <v/>
      </c>
      <c r="Q855" s="17">
        <f>IF($N855&lt;&gt;1,"",IF($O855=1,N(IFERROR(INDEX('Catálogo'!$F$2:$F$500,MATCH($B855,'Catálogo'!$A$2:$A$500,0)),0)),INDEX($J$1:$J$854,MATCH($B855&amp;"|"&amp;($O855-1),$P$1:$P$854,0))))</f>
        <v/>
      </c>
      <c r="R855" s="17">
        <f>IF($N855&lt;&gt;1,"",IF($O855=1,N(IFERROR(INDEX('Catálogo'!$E$2:$E$500,MATCH($B855,'Catálogo'!$A$2:$A$500,0)),0)),INDEX($K$1:$K$854,MATCH($B855&amp;"|"&amp;($O855-1),$P$1:$P$854,0))))</f>
        <v/>
      </c>
    </row>
    <row r="856" ht="18" customHeight="1">
      <c r="A856" s="18" t="n"/>
      <c r="B856" s="6" t="n"/>
      <c r="C856" s="19">
        <f>IF($B856="","",IFERROR(INDEX('Catálogo'!$B$2:$B$500,MATCH($B856,'Catálogo'!$A$2:$A$500,0)),"Clave no encontrada"))</f>
        <v/>
      </c>
      <c r="D856" s="6" t="n"/>
      <c r="E856" s="8" t="n"/>
      <c r="F856" s="7" t="n"/>
      <c r="G856" s="6" t="n"/>
      <c r="H856" s="10">
        <f>IF($N856&lt;&gt;1,"",IF(AND($I856&gt;0,ISNUMBER($F856)),$F856,$R856))</f>
        <v/>
      </c>
      <c r="I856" s="9">
        <f>IF($N856&lt;&gt;1,"",IF($D856="Salida",-ABS($E856),IF($D856="Entrada",ABS($E856),$E856)))</f>
        <v/>
      </c>
      <c r="J856" s="9">
        <f>IF($N856&lt;&gt;1,"",$Q856+$I856)</f>
        <v/>
      </c>
      <c r="K856" s="10">
        <f>IF($N856&lt;&gt;1,"",IF($I856&gt;0,IF($Q856&gt;0,($Q856*$R856+$I856*$H856)/($Q856+$I856),$H856),$R856))</f>
        <v/>
      </c>
      <c r="L856" s="10">
        <f>IF($N856&lt;&gt;1,"",ROUND($J856*$K856,2))</f>
        <v/>
      </c>
      <c r="N856" s="17">
        <f>IF(AND($B856&lt;&gt;"",ISNUMBER($E856),$D856&lt;&gt;""),1,0)</f>
        <v/>
      </c>
      <c r="O856" s="17">
        <f>IF($N856=1,COUNTIFS($B$2:$B856,$B856,$N$2:$N856,1),"")</f>
        <v/>
      </c>
      <c r="P856" s="17">
        <f>IF($N856=1,$B856&amp;"|"&amp;$O856,"")</f>
        <v/>
      </c>
      <c r="Q856" s="17">
        <f>IF($N856&lt;&gt;1,"",IF($O856=1,N(IFERROR(INDEX('Catálogo'!$F$2:$F$500,MATCH($B856,'Catálogo'!$A$2:$A$500,0)),0)),INDEX($J$1:$J$855,MATCH($B856&amp;"|"&amp;($O856-1),$P$1:$P$855,0))))</f>
        <v/>
      </c>
      <c r="R856" s="17">
        <f>IF($N856&lt;&gt;1,"",IF($O856=1,N(IFERROR(INDEX('Catálogo'!$E$2:$E$500,MATCH($B856,'Catálogo'!$A$2:$A$500,0)),0)),INDEX($K$1:$K$855,MATCH($B856&amp;"|"&amp;($O856-1),$P$1:$P$855,0))))</f>
        <v/>
      </c>
    </row>
    <row r="857" ht="18" customHeight="1">
      <c r="A857" s="18" t="n"/>
      <c r="B857" s="6" t="n"/>
      <c r="C857" s="19">
        <f>IF($B857="","",IFERROR(INDEX('Catálogo'!$B$2:$B$500,MATCH($B857,'Catálogo'!$A$2:$A$500,0)),"Clave no encontrada"))</f>
        <v/>
      </c>
      <c r="D857" s="6" t="n"/>
      <c r="E857" s="8" t="n"/>
      <c r="F857" s="7" t="n"/>
      <c r="G857" s="6" t="n"/>
      <c r="H857" s="10">
        <f>IF($N857&lt;&gt;1,"",IF(AND($I857&gt;0,ISNUMBER($F857)),$F857,$R857))</f>
        <v/>
      </c>
      <c r="I857" s="9">
        <f>IF($N857&lt;&gt;1,"",IF($D857="Salida",-ABS($E857),IF($D857="Entrada",ABS($E857),$E857)))</f>
        <v/>
      </c>
      <c r="J857" s="9">
        <f>IF($N857&lt;&gt;1,"",$Q857+$I857)</f>
        <v/>
      </c>
      <c r="K857" s="10">
        <f>IF($N857&lt;&gt;1,"",IF($I857&gt;0,IF($Q857&gt;0,($Q857*$R857+$I857*$H857)/($Q857+$I857),$H857),$R857))</f>
        <v/>
      </c>
      <c r="L857" s="10">
        <f>IF($N857&lt;&gt;1,"",ROUND($J857*$K857,2))</f>
        <v/>
      </c>
      <c r="N857" s="17">
        <f>IF(AND($B857&lt;&gt;"",ISNUMBER($E857),$D857&lt;&gt;""),1,0)</f>
        <v/>
      </c>
      <c r="O857" s="17">
        <f>IF($N857=1,COUNTIFS($B$2:$B857,$B857,$N$2:$N857,1),"")</f>
        <v/>
      </c>
      <c r="P857" s="17">
        <f>IF($N857=1,$B857&amp;"|"&amp;$O857,"")</f>
        <v/>
      </c>
      <c r="Q857" s="17">
        <f>IF($N857&lt;&gt;1,"",IF($O857=1,N(IFERROR(INDEX('Catálogo'!$F$2:$F$500,MATCH($B857,'Catálogo'!$A$2:$A$500,0)),0)),INDEX($J$1:$J$856,MATCH($B857&amp;"|"&amp;($O857-1),$P$1:$P$856,0))))</f>
        <v/>
      </c>
      <c r="R857" s="17">
        <f>IF($N857&lt;&gt;1,"",IF($O857=1,N(IFERROR(INDEX('Catálogo'!$E$2:$E$500,MATCH($B857,'Catálogo'!$A$2:$A$500,0)),0)),INDEX($K$1:$K$856,MATCH($B857&amp;"|"&amp;($O857-1),$P$1:$P$856,0))))</f>
        <v/>
      </c>
    </row>
    <row r="858" ht="18" customHeight="1">
      <c r="A858" s="18" t="n"/>
      <c r="B858" s="6" t="n"/>
      <c r="C858" s="19">
        <f>IF($B858="","",IFERROR(INDEX('Catálogo'!$B$2:$B$500,MATCH($B858,'Catálogo'!$A$2:$A$500,0)),"Clave no encontrada"))</f>
        <v/>
      </c>
      <c r="D858" s="6" t="n"/>
      <c r="E858" s="8" t="n"/>
      <c r="F858" s="7" t="n"/>
      <c r="G858" s="6" t="n"/>
      <c r="H858" s="10">
        <f>IF($N858&lt;&gt;1,"",IF(AND($I858&gt;0,ISNUMBER($F858)),$F858,$R858))</f>
        <v/>
      </c>
      <c r="I858" s="9">
        <f>IF($N858&lt;&gt;1,"",IF($D858="Salida",-ABS($E858),IF($D858="Entrada",ABS($E858),$E858)))</f>
        <v/>
      </c>
      <c r="J858" s="9">
        <f>IF($N858&lt;&gt;1,"",$Q858+$I858)</f>
        <v/>
      </c>
      <c r="K858" s="10">
        <f>IF($N858&lt;&gt;1,"",IF($I858&gt;0,IF($Q858&gt;0,($Q858*$R858+$I858*$H858)/($Q858+$I858),$H858),$R858))</f>
        <v/>
      </c>
      <c r="L858" s="10">
        <f>IF($N858&lt;&gt;1,"",ROUND($J858*$K858,2))</f>
        <v/>
      </c>
      <c r="N858" s="17">
        <f>IF(AND($B858&lt;&gt;"",ISNUMBER($E858),$D858&lt;&gt;""),1,0)</f>
        <v/>
      </c>
      <c r="O858" s="17">
        <f>IF($N858=1,COUNTIFS($B$2:$B858,$B858,$N$2:$N858,1),"")</f>
        <v/>
      </c>
      <c r="P858" s="17">
        <f>IF($N858=1,$B858&amp;"|"&amp;$O858,"")</f>
        <v/>
      </c>
      <c r="Q858" s="17">
        <f>IF($N858&lt;&gt;1,"",IF($O858=1,N(IFERROR(INDEX('Catálogo'!$F$2:$F$500,MATCH($B858,'Catálogo'!$A$2:$A$500,0)),0)),INDEX($J$1:$J$857,MATCH($B858&amp;"|"&amp;($O858-1),$P$1:$P$857,0))))</f>
        <v/>
      </c>
      <c r="R858" s="17">
        <f>IF($N858&lt;&gt;1,"",IF($O858=1,N(IFERROR(INDEX('Catálogo'!$E$2:$E$500,MATCH($B858,'Catálogo'!$A$2:$A$500,0)),0)),INDEX($K$1:$K$857,MATCH($B858&amp;"|"&amp;($O858-1),$P$1:$P$857,0))))</f>
        <v/>
      </c>
    </row>
    <row r="859" ht="18" customHeight="1">
      <c r="A859" s="18" t="n"/>
      <c r="B859" s="6" t="n"/>
      <c r="C859" s="19">
        <f>IF($B859="","",IFERROR(INDEX('Catálogo'!$B$2:$B$500,MATCH($B859,'Catálogo'!$A$2:$A$500,0)),"Clave no encontrada"))</f>
        <v/>
      </c>
      <c r="D859" s="6" t="n"/>
      <c r="E859" s="8" t="n"/>
      <c r="F859" s="7" t="n"/>
      <c r="G859" s="6" t="n"/>
      <c r="H859" s="10">
        <f>IF($N859&lt;&gt;1,"",IF(AND($I859&gt;0,ISNUMBER($F859)),$F859,$R859))</f>
        <v/>
      </c>
      <c r="I859" s="9">
        <f>IF($N859&lt;&gt;1,"",IF($D859="Salida",-ABS($E859),IF($D859="Entrada",ABS($E859),$E859)))</f>
        <v/>
      </c>
      <c r="J859" s="9">
        <f>IF($N859&lt;&gt;1,"",$Q859+$I859)</f>
        <v/>
      </c>
      <c r="K859" s="10">
        <f>IF($N859&lt;&gt;1,"",IF($I859&gt;0,IF($Q859&gt;0,($Q859*$R859+$I859*$H859)/($Q859+$I859),$H859),$R859))</f>
        <v/>
      </c>
      <c r="L859" s="10">
        <f>IF($N859&lt;&gt;1,"",ROUND($J859*$K859,2))</f>
        <v/>
      </c>
      <c r="N859" s="17">
        <f>IF(AND($B859&lt;&gt;"",ISNUMBER($E859),$D859&lt;&gt;""),1,0)</f>
        <v/>
      </c>
      <c r="O859" s="17">
        <f>IF($N859=1,COUNTIFS($B$2:$B859,$B859,$N$2:$N859,1),"")</f>
        <v/>
      </c>
      <c r="P859" s="17">
        <f>IF($N859=1,$B859&amp;"|"&amp;$O859,"")</f>
        <v/>
      </c>
      <c r="Q859" s="17">
        <f>IF($N859&lt;&gt;1,"",IF($O859=1,N(IFERROR(INDEX('Catálogo'!$F$2:$F$500,MATCH($B859,'Catálogo'!$A$2:$A$500,0)),0)),INDEX($J$1:$J$858,MATCH($B859&amp;"|"&amp;($O859-1),$P$1:$P$858,0))))</f>
        <v/>
      </c>
      <c r="R859" s="17">
        <f>IF($N859&lt;&gt;1,"",IF($O859=1,N(IFERROR(INDEX('Catálogo'!$E$2:$E$500,MATCH($B859,'Catálogo'!$A$2:$A$500,0)),0)),INDEX($K$1:$K$858,MATCH($B859&amp;"|"&amp;($O859-1),$P$1:$P$858,0))))</f>
        <v/>
      </c>
    </row>
    <row r="860" ht="18" customHeight="1">
      <c r="A860" s="18" t="n"/>
      <c r="B860" s="6" t="n"/>
      <c r="C860" s="19">
        <f>IF($B860="","",IFERROR(INDEX('Catálogo'!$B$2:$B$500,MATCH($B860,'Catálogo'!$A$2:$A$500,0)),"Clave no encontrada"))</f>
        <v/>
      </c>
      <c r="D860" s="6" t="n"/>
      <c r="E860" s="8" t="n"/>
      <c r="F860" s="7" t="n"/>
      <c r="G860" s="6" t="n"/>
      <c r="H860" s="10">
        <f>IF($N860&lt;&gt;1,"",IF(AND($I860&gt;0,ISNUMBER($F860)),$F860,$R860))</f>
        <v/>
      </c>
      <c r="I860" s="9">
        <f>IF($N860&lt;&gt;1,"",IF($D860="Salida",-ABS($E860),IF($D860="Entrada",ABS($E860),$E860)))</f>
        <v/>
      </c>
      <c r="J860" s="9">
        <f>IF($N860&lt;&gt;1,"",$Q860+$I860)</f>
        <v/>
      </c>
      <c r="K860" s="10">
        <f>IF($N860&lt;&gt;1,"",IF($I860&gt;0,IF($Q860&gt;0,($Q860*$R860+$I860*$H860)/($Q860+$I860),$H860),$R860))</f>
        <v/>
      </c>
      <c r="L860" s="10">
        <f>IF($N860&lt;&gt;1,"",ROUND($J860*$K860,2))</f>
        <v/>
      </c>
      <c r="N860" s="17">
        <f>IF(AND($B860&lt;&gt;"",ISNUMBER($E860),$D860&lt;&gt;""),1,0)</f>
        <v/>
      </c>
      <c r="O860" s="17">
        <f>IF($N860=1,COUNTIFS($B$2:$B860,$B860,$N$2:$N860,1),"")</f>
        <v/>
      </c>
      <c r="P860" s="17">
        <f>IF($N860=1,$B860&amp;"|"&amp;$O860,"")</f>
        <v/>
      </c>
      <c r="Q860" s="17">
        <f>IF($N860&lt;&gt;1,"",IF($O860=1,N(IFERROR(INDEX('Catálogo'!$F$2:$F$500,MATCH($B860,'Catálogo'!$A$2:$A$500,0)),0)),INDEX($J$1:$J$859,MATCH($B860&amp;"|"&amp;($O860-1),$P$1:$P$859,0))))</f>
        <v/>
      </c>
      <c r="R860" s="17">
        <f>IF($N860&lt;&gt;1,"",IF($O860=1,N(IFERROR(INDEX('Catálogo'!$E$2:$E$500,MATCH($B860,'Catálogo'!$A$2:$A$500,0)),0)),INDEX($K$1:$K$859,MATCH($B860&amp;"|"&amp;($O860-1),$P$1:$P$859,0))))</f>
        <v/>
      </c>
    </row>
    <row r="861" ht="18" customHeight="1">
      <c r="A861" s="18" t="n"/>
      <c r="B861" s="6" t="n"/>
      <c r="C861" s="19">
        <f>IF($B861="","",IFERROR(INDEX('Catálogo'!$B$2:$B$500,MATCH($B861,'Catálogo'!$A$2:$A$500,0)),"Clave no encontrada"))</f>
        <v/>
      </c>
      <c r="D861" s="6" t="n"/>
      <c r="E861" s="8" t="n"/>
      <c r="F861" s="7" t="n"/>
      <c r="G861" s="6" t="n"/>
      <c r="H861" s="10">
        <f>IF($N861&lt;&gt;1,"",IF(AND($I861&gt;0,ISNUMBER($F861)),$F861,$R861))</f>
        <v/>
      </c>
      <c r="I861" s="9">
        <f>IF($N861&lt;&gt;1,"",IF($D861="Salida",-ABS($E861),IF($D861="Entrada",ABS($E861),$E861)))</f>
        <v/>
      </c>
      <c r="J861" s="9">
        <f>IF($N861&lt;&gt;1,"",$Q861+$I861)</f>
        <v/>
      </c>
      <c r="K861" s="10">
        <f>IF($N861&lt;&gt;1,"",IF($I861&gt;0,IF($Q861&gt;0,($Q861*$R861+$I861*$H861)/($Q861+$I861),$H861),$R861))</f>
        <v/>
      </c>
      <c r="L861" s="10">
        <f>IF($N861&lt;&gt;1,"",ROUND($J861*$K861,2))</f>
        <v/>
      </c>
      <c r="N861" s="17">
        <f>IF(AND($B861&lt;&gt;"",ISNUMBER($E861),$D861&lt;&gt;""),1,0)</f>
        <v/>
      </c>
      <c r="O861" s="17">
        <f>IF($N861=1,COUNTIFS($B$2:$B861,$B861,$N$2:$N861,1),"")</f>
        <v/>
      </c>
      <c r="P861" s="17">
        <f>IF($N861=1,$B861&amp;"|"&amp;$O861,"")</f>
        <v/>
      </c>
      <c r="Q861" s="17">
        <f>IF($N861&lt;&gt;1,"",IF($O861=1,N(IFERROR(INDEX('Catálogo'!$F$2:$F$500,MATCH($B861,'Catálogo'!$A$2:$A$500,0)),0)),INDEX($J$1:$J$860,MATCH($B861&amp;"|"&amp;($O861-1),$P$1:$P$860,0))))</f>
        <v/>
      </c>
      <c r="R861" s="17">
        <f>IF($N861&lt;&gt;1,"",IF($O861=1,N(IFERROR(INDEX('Catálogo'!$E$2:$E$500,MATCH($B861,'Catálogo'!$A$2:$A$500,0)),0)),INDEX($K$1:$K$860,MATCH($B861&amp;"|"&amp;($O861-1),$P$1:$P$860,0))))</f>
        <v/>
      </c>
    </row>
    <row r="862" ht="18" customHeight="1">
      <c r="A862" s="18" t="n"/>
      <c r="B862" s="6" t="n"/>
      <c r="C862" s="19">
        <f>IF($B862="","",IFERROR(INDEX('Catálogo'!$B$2:$B$500,MATCH($B862,'Catálogo'!$A$2:$A$500,0)),"Clave no encontrada"))</f>
        <v/>
      </c>
      <c r="D862" s="6" t="n"/>
      <c r="E862" s="8" t="n"/>
      <c r="F862" s="7" t="n"/>
      <c r="G862" s="6" t="n"/>
      <c r="H862" s="10">
        <f>IF($N862&lt;&gt;1,"",IF(AND($I862&gt;0,ISNUMBER($F862)),$F862,$R862))</f>
        <v/>
      </c>
      <c r="I862" s="9">
        <f>IF($N862&lt;&gt;1,"",IF($D862="Salida",-ABS($E862),IF($D862="Entrada",ABS($E862),$E862)))</f>
        <v/>
      </c>
      <c r="J862" s="9">
        <f>IF($N862&lt;&gt;1,"",$Q862+$I862)</f>
        <v/>
      </c>
      <c r="K862" s="10">
        <f>IF($N862&lt;&gt;1,"",IF($I862&gt;0,IF($Q862&gt;0,($Q862*$R862+$I862*$H862)/($Q862+$I862),$H862),$R862))</f>
        <v/>
      </c>
      <c r="L862" s="10">
        <f>IF($N862&lt;&gt;1,"",ROUND($J862*$K862,2))</f>
        <v/>
      </c>
      <c r="N862" s="17">
        <f>IF(AND($B862&lt;&gt;"",ISNUMBER($E862),$D862&lt;&gt;""),1,0)</f>
        <v/>
      </c>
      <c r="O862" s="17">
        <f>IF($N862=1,COUNTIFS($B$2:$B862,$B862,$N$2:$N862,1),"")</f>
        <v/>
      </c>
      <c r="P862" s="17">
        <f>IF($N862=1,$B862&amp;"|"&amp;$O862,"")</f>
        <v/>
      </c>
      <c r="Q862" s="17">
        <f>IF($N862&lt;&gt;1,"",IF($O862=1,N(IFERROR(INDEX('Catálogo'!$F$2:$F$500,MATCH($B862,'Catálogo'!$A$2:$A$500,0)),0)),INDEX($J$1:$J$861,MATCH($B862&amp;"|"&amp;($O862-1),$P$1:$P$861,0))))</f>
        <v/>
      </c>
      <c r="R862" s="17">
        <f>IF($N862&lt;&gt;1,"",IF($O862=1,N(IFERROR(INDEX('Catálogo'!$E$2:$E$500,MATCH($B862,'Catálogo'!$A$2:$A$500,0)),0)),INDEX($K$1:$K$861,MATCH($B862&amp;"|"&amp;($O862-1),$P$1:$P$861,0))))</f>
        <v/>
      </c>
    </row>
    <row r="863" ht="18" customHeight="1">
      <c r="A863" s="18" t="n"/>
      <c r="B863" s="6" t="n"/>
      <c r="C863" s="19">
        <f>IF($B863="","",IFERROR(INDEX('Catálogo'!$B$2:$B$500,MATCH($B863,'Catálogo'!$A$2:$A$500,0)),"Clave no encontrada"))</f>
        <v/>
      </c>
      <c r="D863" s="6" t="n"/>
      <c r="E863" s="8" t="n"/>
      <c r="F863" s="7" t="n"/>
      <c r="G863" s="6" t="n"/>
      <c r="H863" s="10">
        <f>IF($N863&lt;&gt;1,"",IF(AND($I863&gt;0,ISNUMBER($F863)),$F863,$R863))</f>
        <v/>
      </c>
      <c r="I863" s="9">
        <f>IF($N863&lt;&gt;1,"",IF($D863="Salida",-ABS($E863),IF($D863="Entrada",ABS($E863),$E863)))</f>
        <v/>
      </c>
      <c r="J863" s="9">
        <f>IF($N863&lt;&gt;1,"",$Q863+$I863)</f>
        <v/>
      </c>
      <c r="K863" s="10">
        <f>IF($N863&lt;&gt;1,"",IF($I863&gt;0,IF($Q863&gt;0,($Q863*$R863+$I863*$H863)/($Q863+$I863),$H863),$R863))</f>
        <v/>
      </c>
      <c r="L863" s="10">
        <f>IF($N863&lt;&gt;1,"",ROUND($J863*$K863,2))</f>
        <v/>
      </c>
      <c r="N863" s="17">
        <f>IF(AND($B863&lt;&gt;"",ISNUMBER($E863),$D863&lt;&gt;""),1,0)</f>
        <v/>
      </c>
      <c r="O863" s="17">
        <f>IF($N863=1,COUNTIFS($B$2:$B863,$B863,$N$2:$N863,1),"")</f>
        <v/>
      </c>
      <c r="P863" s="17">
        <f>IF($N863=1,$B863&amp;"|"&amp;$O863,"")</f>
        <v/>
      </c>
      <c r="Q863" s="17">
        <f>IF($N863&lt;&gt;1,"",IF($O863=1,N(IFERROR(INDEX('Catálogo'!$F$2:$F$500,MATCH($B863,'Catálogo'!$A$2:$A$500,0)),0)),INDEX($J$1:$J$862,MATCH($B863&amp;"|"&amp;($O863-1),$P$1:$P$862,0))))</f>
        <v/>
      </c>
      <c r="R863" s="17">
        <f>IF($N863&lt;&gt;1,"",IF($O863=1,N(IFERROR(INDEX('Catálogo'!$E$2:$E$500,MATCH($B863,'Catálogo'!$A$2:$A$500,0)),0)),INDEX($K$1:$K$862,MATCH($B863&amp;"|"&amp;($O863-1),$P$1:$P$862,0))))</f>
        <v/>
      </c>
    </row>
    <row r="864" ht="18" customHeight="1">
      <c r="A864" s="18" t="n"/>
      <c r="B864" s="6" t="n"/>
      <c r="C864" s="19">
        <f>IF($B864="","",IFERROR(INDEX('Catálogo'!$B$2:$B$500,MATCH($B864,'Catálogo'!$A$2:$A$500,0)),"Clave no encontrada"))</f>
        <v/>
      </c>
      <c r="D864" s="6" t="n"/>
      <c r="E864" s="8" t="n"/>
      <c r="F864" s="7" t="n"/>
      <c r="G864" s="6" t="n"/>
      <c r="H864" s="10">
        <f>IF($N864&lt;&gt;1,"",IF(AND($I864&gt;0,ISNUMBER($F864)),$F864,$R864))</f>
        <v/>
      </c>
      <c r="I864" s="9">
        <f>IF($N864&lt;&gt;1,"",IF($D864="Salida",-ABS($E864),IF($D864="Entrada",ABS($E864),$E864)))</f>
        <v/>
      </c>
      <c r="J864" s="9">
        <f>IF($N864&lt;&gt;1,"",$Q864+$I864)</f>
        <v/>
      </c>
      <c r="K864" s="10">
        <f>IF($N864&lt;&gt;1,"",IF($I864&gt;0,IF($Q864&gt;0,($Q864*$R864+$I864*$H864)/($Q864+$I864),$H864),$R864))</f>
        <v/>
      </c>
      <c r="L864" s="10">
        <f>IF($N864&lt;&gt;1,"",ROUND($J864*$K864,2))</f>
        <v/>
      </c>
      <c r="N864" s="17">
        <f>IF(AND($B864&lt;&gt;"",ISNUMBER($E864),$D864&lt;&gt;""),1,0)</f>
        <v/>
      </c>
      <c r="O864" s="17">
        <f>IF($N864=1,COUNTIFS($B$2:$B864,$B864,$N$2:$N864,1),"")</f>
        <v/>
      </c>
      <c r="P864" s="17">
        <f>IF($N864=1,$B864&amp;"|"&amp;$O864,"")</f>
        <v/>
      </c>
      <c r="Q864" s="17">
        <f>IF($N864&lt;&gt;1,"",IF($O864=1,N(IFERROR(INDEX('Catálogo'!$F$2:$F$500,MATCH($B864,'Catálogo'!$A$2:$A$500,0)),0)),INDEX($J$1:$J$863,MATCH($B864&amp;"|"&amp;($O864-1),$P$1:$P$863,0))))</f>
        <v/>
      </c>
      <c r="R864" s="17">
        <f>IF($N864&lt;&gt;1,"",IF($O864=1,N(IFERROR(INDEX('Catálogo'!$E$2:$E$500,MATCH($B864,'Catálogo'!$A$2:$A$500,0)),0)),INDEX($K$1:$K$863,MATCH($B864&amp;"|"&amp;($O864-1),$P$1:$P$863,0))))</f>
        <v/>
      </c>
    </row>
    <row r="865" ht="18" customHeight="1">
      <c r="A865" s="18" t="n"/>
      <c r="B865" s="6" t="n"/>
      <c r="C865" s="19">
        <f>IF($B865="","",IFERROR(INDEX('Catálogo'!$B$2:$B$500,MATCH($B865,'Catálogo'!$A$2:$A$500,0)),"Clave no encontrada"))</f>
        <v/>
      </c>
      <c r="D865" s="6" t="n"/>
      <c r="E865" s="8" t="n"/>
      <c r="F865" s="7" t="n"/>
      <c r="G865" s="6" t="n"/>
      <c r="H865" s="10">
        <f>IF($N865&lt;&gt;1,"",IF(AND($I865&gt;0,ISNUMBER($F865)),$F865,$R865))</f>
        <v/>
      </c>
      <c r="I865" s="9">
        <f>IF($N865&lt;&gt;1,"",IF($D865="Salida",-ABS($E865),IF($D865="Entrada",ABS($E865),$E865)))</f>
        <v/>
      </c>
      <c r="J865" s="9">
        <f>IF($N865&lt;&gt;1,"",$Q865+$I865)</f>
        <v/>
      </c>
      <c r="K865" s="10">
        <f>IF($N865&lt;&gt;1,"",IF($I865&gt;0,IF($Q865&gt;0,($Q865*$R865+$I865*$H865)/($Q865+$I865),$H865),$R865))</f>
        <v/>
      </c>
      <c r="L865" s="10">
        <f>IF($N865&lt;&gt;1,"",ROUND($J865*$K865,2))</f>
        <v/>
      </c>
      <c r="N865" s="17">
        <f>IF(AND($B865&lt;&gt;"",ISNUMBER($E865),$D865&lt;&gt;""),1,0)</f>
        <v/>
      </c>
      <c r="O865" s="17">
        <f>IF($N865=1,COUNTIFS($B$2:$B865,$B865,$N$2:$N865,1),"")</f>
        <v/>
      </c>
      <c r="P865" s="17">
        <f>IF($N865=1,$B865&amp;"|"&amp;$O865,"")</f>
        <v/>
      </c>
      <c r="Q865" s="17">
        <f>IF($N865&lt;&gt;1,"",IF($O865=1,N(IFERROR(INDEX('Catálogo'!$F$2:$F$500,MATCH($B865,'Catálogo'!$A$2:$A$500,0)),0)),INDEX($J$1:$J$864,MATCH($B865&amp;"|"&amp;($O865-1),$P$1:$P$864,0))))</f>
        <v/>
      </c>
      <c r="R865" s="17">
        <f>IF($N865&lt;&gt;1,"",IF($O865=1,N(IFERROR(INDEX('Catálogo'!$E$2:$E$500,MATCH($B865,'Catálogo'!$A$2:$A$500,0)),0)),INDEX($K$1:$K$864,MATCH($B865&amp;"|"&amp;($O865-1),$P$1:$P$864,0))))</f>
        <v/>
      </c>
    </row>
    <row r="866" ht="18" customHeight="1">
      <c r="A866" s="18" t="n"/>
      <c r="B866" s="6" t="n"/>
      <c r="C866" s="19">
        <f>IF($B866="","",IFERROR(INDEX('Catálogo'!$B$2:$B$500,MATCH($B866,'Catálogo'!$A$2:$A$500,0)),"Clave no encontrada"))</f>
        <v/>
      </c>
      <c r="D866" s="6" t="n"/>
      <c r="E866" s="8" t="n"/>
      <c r="F866" s="7" t="n"/>
      <c r="G866" s="6" t="n"/>
      <c r="H866" s="10">
        <f>IF($N866&lt;&gt;1,"",IF(AND($I866&gt;0,ISNUMBER($F866)),$F866,$R866))</f>
        <v/>
      </c>
      <c r="I866" s="9">
        <f>IF($N866&lt;&gt;1,"",IF($D866="Salida",-ABS($E866),IF($D866="Entrada",ABS($E866),$E866)))</f>
        <v/>
      </c>
      <c r="J866" s="9">
        <f>IF($N866&lt;&gt;1,"",$Q866+$I866)</f>
        <v/>
      </c>
      <c r="K866" s="10">
        <f>IF($N866&lt;&gt;1,"",IF($I866&gt;0,IF($Q866&gt;0,($Q866*$R866+$I866*$H866)/($Q866+$I866),$H866),$R866))</f>
        <v/>
      </c>
      <c r="L866" s="10">
        <f>IF($N866&lt;&gt;1,"",ROUND($J866*$K866,2))</f>
        <v/>
      </c>
      <c r="N866" s="17">
        <f>IF(AND($B866&lt;&gt;"",ISNUMBER($E866),$D866&lt;&gt;""),1,0)</f>
        <v/>
      </c>
      <c r="O866" s="17">
        <f>IF($N866=1,COUNTIFS($B$2:$B866,$B866,$N$2:$N866,1),"")</f>
        <v/>
      </c>
      <c r="P866" s="17">
        <f>IF($N866=1,$B866&amp;"|"&amp;$O866,"")</f>
        <v/>
      </c>
      <c r="Q866" s="17">
        <f>IF($N866&lt;&gt;1,"",IF($O866=1,N(IFERROR(INDEX('Catálogo'!$F$2:$F$500,MATCH($B866,'Catálogo'!$A$2:$A$500,0)),0)),INDEX($J$1:$J$865,MATCH($B866&amp;"|"&amp;($O866-1),$P$1:$P$865,0))))</f>
        <v/>
      </c>
      <c r="R866" s="17">
        <f>IF($N866&lt;&gt;1,"",IF($O866=1,N(IFERROR(INDEX('Catálogo'!$E$2:$E$500,MATCH($B866,'Catálogo'!$A$2:$A$500,0)),0)),INDEX($K$1:$K$865,MATCH($B866&amp;"|"&amp;($O866-1),$P$1:$P$865,0))))</f>
        <v/>
      </c>
    </row>
    <row r="867" ht="18" customHeight="1">
      <c r="A867" s="18" t="n"/>
      <c r="B867" s="6" t="n"/>
      <c r="C867" s="19">
        <f>IF($B867="","",IFERROR(INDEX('Catálogo'!$B$2:$B$500,MATCH($B867,'Catálogo'!$A$2:$A$500,0)),"Clave no encontrada"))</f>
        <v/>
      </c>
      <c r="D867" s="6" t="n"/>
      <c r="E867" s="8" t="n"/>
      <c r="F867" s="7" t="n"/>
      <c r="G867" s="6" t="n"/>
      <c r="H867" s="10">
        <f>IF($N867&lt;&gt;1,"",IF(AND($I867&gt;0,ISNUMBER($F867)),$F867,$R867))</f>
        <v/>
      </c>
      <c r="I867" s="9">
        <f>IF($N867&lt;&gt;1,"",IF($D867="Salida",-ABS($E867),IF($D867="Entrada",ABS($E867),$E867)))</f>
        <v/>
      </c>
      <c r="J867" s="9">
        <f>IF($N867&lt;&gt;1,"",$Q867+$I867)</f>
        <v/>
      </c>
      <c r="K867" s="10">
        <f>IF($N867&lt;&gt;1,"",IF($I867&gt;0,IF($Q867&gt;0,($Q867*$R867+$I867*$H867)/($Q867+$I867),$H867),$R867))</f>
        <v/>
      </c>
      <c r="L867" s="10">
        <f>IF($N867&lt;&gt;1,"",ROUND($J867*$K867,2))</f>
        <v/>
      </c>
      <c r="N867" s="17">
        <f>IF(AND($B867&lt;&gt;"",ISNUMBER($E867),$D867&lt;&gt;""),1,0)</f>
        <v/>
      </c>
      <c r="O867" s="17">
        <f>IF($N867=1,COUNTIFS($B$2:$B867,$B867,$N$2:$N867,1),"")</f>
        <v/>
      </c>
      <c r="P867" s="17">
        <f>IF($N867=1,$B867&amp;"|"&amp;$O867,"")</f>
        <v/>
      </c>
      <c r="Q867" s="17">
        <f>IF($N867&lt;&gt;1,"",IF($O867=1,N(IFERROR(INDEX('Catálogo'!$F$2:$F$500,MATCH($B867,'Catálogo'!$A$2:$A$500,0)),0)),INDEX($J$1:$J$866,MATCH($B867&amp;"|"&amp;($O867-1),$P$1:$P$866,0))))</f>
        <v/>
      </c>
      <c r="R867" s="17">
        <f>IF($N867&lt;&gt;1,"",IF($O867=1,N(IFERROR(INDEX('Catálogo'!$E$2:$E$500,MATCH($B867,'Catálogo'!$A$2:$A$500,0)),0)),INDEX($K$1:$K$866,MATCH($B867&amp;"|"&amp;($O867-1),$P$1:$P$866,0))))</f>
        <v/>
      </c>
    </row>
    <row r="868" ht="18" customHeight="1">
      <c r="A868" s="18" t="n"/>
      <c r="B868" s="6" t="n"/>
      <c r="C868" s="19">
        <f>IF($B868="","",IFERROR(INDEX('Catálogo'!$B$2:$B$500,MATCH($B868,'Catálogo'!$A$2:$A$500,0)),"Clave no encontrada"))</f>
        <v/>
      </c>
      <c r="D868" s="6" t="n"/>
      <c r="E868" s="8" t="n"/>
      <c r="F868" s="7" t="n"/>
      <c r="G868" s="6" t="n"/>
      <c r="H868" s="10">
        <f>IF($N868&lt;&gt;1,"",IF(AND($I868&gt;0,ISNUMBER($F868)),$F868,$R868))</f>
        <v/>
      </c>
      <c r="I868" s="9">
        <f>IF($N868&lt;&gt;1,"",IF($D868="Salida",-ABS($E868),IF($D868="Entrada",ABS($E868),$E868)))</f>
        <v/>
      </c>
      <c r="J868" s="9">
        <f>IF($N868&lt;&gt;1,"",$Q868+$I868)</f>
        <v/>
      </c>
      <c r="K868" s="10">
        <f>IF($N868&lt;&gt;1,"",IF($I868&gt;0,IF($Q868&gt;0,($Q868*$R868+$I868*$H868)/($Q868+$I868),$H868),$R868))</f>
        <v/>
      </c>
      <c r="L868" s="10">
        <f>IF($N868&lt;&gt;1,"",ROUND($J868*$K868,2))</f>
        <v/>
      </c>
      <c r="N868" s="17">
        <f>IF(AND($B868&lt;&gt;"",ISNUMBER($E868),$D868&lt;&gt;""),1,0)</f>
        <v/>
      </c>
      <c r="O868" s="17">
        <f>IF($N868=1,COUNTIFS($B$2:$B868,$B868,$N$2:$N868,1),"")</f>
        <v/>
      </c>
      <c r="P868" s="17">
        <f>IF($N868=1,$B868&amp;"|"&amp;$O868,"")</f>
        <v/>
      </c>
      <c r="Q868" s="17">
        <f>IF($N868&lt;&gt;1,"",IF($O868=1,N(IFERROR(INDEX('Catálogo'!$F$2:$F$500,MATCH($B868,'Catálogo'!$A$2:$A$500,0)),0)),INDEX($J$1:$J$867,MATCH($B868&amp;"|"&amp;($O868-1),$P$1:$P$867,0))))</f>
        <v/>
      </c>
      <c r="R868" s="17">
        <f>IF($N868&lt;&gt;1,"",IF($O868=1,N(IFERROR(INDEX('Catálogo'!$E$2:$E$500,MATCH($B868,'Catálogo'!$A$2:$A$500,0)),0)),INDEX($K$1:$K$867,MATCH($B868&amp;"|"&amp;($O868-1),$P$1:$P$867,0))))</f>
        <v/>
      </c>
    </row>
    <row r="869" ht="18" customHeight="1">
      <c r="A869" s="18" t="n"/>
      <c r="B869" s="6" t="n"/>
      <c r="C869" s="19">
        <f>IF($B869="","",IFERROR(INDEX('Catálogo'!$B$2:$B$500,MATCH($B869,'Catálogo'!$A$2:$A$500,0)),"Clave no encontrada"))</f>
        <v/>
      </c>
      <c r="D869" s="6" t="n"/>
      <c r="E869" s="8" t="n"/>
      <c r="F869" s="7" t="n"/>
      <c r="G869" s="6" t="n"/>
      <c r="H869" s="10">
        <f>IF($N869&lt;&gt;1,"",IF(AND($I869&gt;0,ISNUMBER($F869)),$F869,$R869))</f>
        <v/>
      </c>
      <c r="I869" s="9">
        <f>IF($N869&lt;&gt;1,"",IF($D869="Salida",-ABS($E869),IF($D869="Entrada",ABS($E869),$E869)))</f>
        <v/>
      </c>
      <c r="J869" s="9">
        <f>IF($N869&lt;&gt;1,"",$Q869+$I869)</f>
        <v/>
      </c>
      <c r="K869" s="10">
        <f>IF($N869&lt;&gt;1,"",IF($I869&gt;0,IF($Q869&gt;0,($Q869*$R869+$I869*$H869)/($Q869+$I869),$H869),$R869))</f>
        <v/>
      </c>
      <c r="L869" s="10">
        <f>IF($N869&lt;&gt;1,"",ROUND($J869*$K869,2))</f>
        <v/>
      </c>
      <c r="N869" s="17">
        <f>IF(AND($B869&lt;&gt;"",ISNUMBER($E869),$D869&lt;&gt;""),1,0)</f>
        <v/>
      </c>
      <c r="O869" s="17">
        <f>IF($N869=1,COUNTIFS($B$2:$B869,$B869,$N$2:$N869,1),"")</f>
        <v/>
      </c>
      <c r="P869" s="17">
        <f>IF($N869=1,$B869&amp;"|"&amp;$O869,"")</f>
        <v/>
      </c>
      <c r="Q869" s="17">
        <f>IF($N869&lt;&gt;1,"",IF($O869=1,N(IFERROR(INDEX('Catálogo'!$F$2:$F$500,MATCH($B869,'Catálogo'!$A$2:$A$500,0)),0)),INDEX($J$1:$J$868,MATCH($B869&amp;"|"&amp;($O869-1),$P$1:$P$868,0))))</f>
        <v/>
      </c>
      <c r="R869" s="17">
        <f>IF($N869&lt;&gt;1,"",IF($O869=1,N(IFERROR(INDEX('Catálogo'!$E$2:$E$500,MATCH($B869,'Catálogo'!$A$2:$A$500,0)),0)),INDEX($K$1:$K$868,MATCH($B869&amp;"|"&amp;($O869-1),$P$1:$P$868,0))))</f>
        <v/>
      </c>
    </row>
    <row r="870" ht="18" customHeight="1">
      <c r="A870" s="18" t="n"/>
      <c r="B870" s="6" t="n"/>
      <c r="C870" s="19">
        <f>IF($B870="","",IFERROR(INDEX('Catálogo'!$B$2:$B$500,MATCH($B870,'Catálogo'!$A$2:$A$500,0)),"Clave no encontrada"))</f>
        <v/>
      </c>
      <c r="D870" s="6" t="n"/>
      <c r="E870" s="8" t="n"/>
      <c r="F870" s="7" t="n"/>
      <c r="G870" s="6" t="n"/>
      <c r="H870" s="10">
        <f>IF($N870&lt;&gt;1,"",IF(AND($I870&gt;0,ISNUMBER($F870)),$F870,$R870))</f>
        <v/>
      </c>
      <c r="I870" s="9">
        <f>IF($N870&lt;&gt;1,"",IF($D870="Salida",-ABS($E870),IF($D870="Entrada",ABS($E870),$E870)))</f>
        <v/>
      </c>
      <c r="J870" s="9">
        <f>IF($N870&lt;&gt;1,"",$Q870+$I870)</f>
        <v/>
      </c>
      <c r="K870" s="10">
        <f>IF($N870&lt;&gt;1,"",IF($I870&gt;0,IF($Q870&gt;0,($Q870*$R870+$I870*$H870)/($Q870+$I870),$H870),$R870))</f>
        <v/>
      </c>
      <c r="L870" s="10">
        <f>IF($N870&lt;&gt;1,"",ROUND($J870*$K870,2))</f>
        <v/>
      </c>
      <c r="N870" s="17">
        <f>IF(AND($B870&lt;&gt;"",ISNUMBER($E870),$D870&lt;&gt;""),1,0)</f>
        <v/>
      </c>
      <c r="O870" s="17">
        <f>IF($N870=1,COUNTIFS($B$2:$B870,$B870,$N$2:$N870,1),"")</f>
        <v/>
      </c>
      <c r="P870" s="17">
        <f>IF($N870=1,$B870&amp;"|"&amp;$O870,"")</f>
        <v/>
      </c>
      <c r="Q870" s="17">
        <f>IF($N870&lt;&gt;1,"",IF($O870=1,N(IFERROR(INDEX('Catálogo'!$F$2:$F$500,MATCH($B870,'Catálogo'!$A$2:$A$500,0)),0)),INDEX($J$1:$J$869,MATCH($B870&amp;"|"&amp;($O870-1),$P$1:$P$869,0))))</f>
        <v/>
      </c>
      <c r="R870" s="17">
        <f>IF($N870&lt;&gt;1,"",IF($O870=1,N(IFERROR(INDEX('Catálogo'!$E$2:$E$500,MATCH($B870,'Catálogo'!$A$2:$A$500,0)),0)),INDEX($K$1:$K$869,MATCH($B870&amp;"|"&amp;($O870-1),$P$1:$P$869,0))))</f>
        <v/>
      </c>
    </row>
    <row r="871" ht="18" customHeight="1">
      <c r="A871" s="18" t="n"/>
      <c r="B871" s="6" t="n"/>
      <c r="C871" s="19">
        <f>IF($B871="","",IFERROR(INDEX('Catálogo'!$B$2:$B$500,MATCH($B871,'Catálogo'!$A$2:$A$500,0)),"Clave no encontrada"))</f>
        <v/>
      </c>
      <c r="D871" s="6" t="n"/>
      <c r="E871" s="8" t="n"/>
      <c r="F871" s="7" t="n"/>
      <c r="G871" s="6" t="n"/>
      <c r="H871" s="10">
        <f>IF($N871&lt;&gt;1,"",IF(AND($I871&gt;0,ISNUMBER($F871)),$F871,$R871))</f>
        <v/>
      </c>
      <c r="I871" s="9">
        <f>IF($N871&lt;&gt;1,"",IF($D871="Salida",-ABS($E871),IF($D871="Entrada",ABS($E871),$E871)))</f>
        <v/>
      </c>
      <c r="J871" s="9">
        <f>IF($N871&lt;&gt;1,"",$Q871+$I871)</f>
        <v/>
      </c>
      <c r="K871" s="10">
        <f>IF($N871&lt;&gt;1,"",IF($I871&gt;0,IF($Q871&gt;0,($Q871*$R871+$I871*$H871)/($Q871+$I871),$H871),$R871))</f>
        <v/>
      </c>
      <c r="L871" s="10">
        <f>IF($N871&lt;&gt;1,"",ROUND($J871*$K871,2))</f>
        <v/>
      </c>
      <c r="N871" s="17">
        <f>IF(AND($B871&lt;&gt;"",ISNUMBER($E871),$D871&lt;&gt;""),1,0)</f>
        <v/>
      </c>
      <c r="O871" s="17">
        <f>IF($N871=1,COUNTIFS($B$2:$B871,$B871,$N$2:$N871,1),"")</f>
        <v/>
      </c>
      <c r="P871" s="17">
        <f>IF($N871=1,$B871&amp;"|"&amp;$O871,"")</f>
        <v/>
      </c>
      <c r="Q871" s="17">
        <f>IF($N871&lt;&gt;1,"",IF($O871=1,N(IFERROR(INDEX('Catálogo'!$F$2:$F$500,MATCH($B871,'Catálogo'!$A$2:$A$500,0)),0)),INDEX($J$1:$J$870,MATCH($B871&amp;"|"&amp;($O871-1),$P$1:$P$870,0))))</f>
        <v/>
      </c>
      <c r="R871" s="17">
        <f>IF($N871&lt;&gt;1,"",IF($O871=1,N(IFERROR(INDEX('Catálogo'!$E$2:$E$500,MATCH($B871,'Catálogo'!$A$2:$A$500,0)),0)),INDEX($K$1:$K$870,MATCH($B871&amp;"|"&amp;($O871-1),$P$1:$P$870,0))))</f>
        <v/>
      </c>
    </row>
    <row r="872" ht="18" customHeight="1">
      <c r="A872" s="18" t="n"/>
      <c r="B872" s="6" t="n"/>
      <c r="C872" s="19">
        <f>IF($B872="","",IFERROR(INDEX('Catálogo'!$B$2:$B$500,MATCH($B872,'Catálogo'!$A$2:$A$500,0)),"Clave no encontrada"))</f>
        <v/>
      </c>
      <c r="D872" s="6" t="n"/>
      <c r="E872" s="8" t="n"/>
      <c r="F872" s="7" t="n"/>
      <c r="G872" s="6" t="n"/>
      <c r="H872" s="10">
        <f>IF($N872&lt;&gt;1,"",IF(AND($I872&gt;0,ISNUMBER($F872)),$F872,$R872))</f>
        <v/>
      </c>
      <c r="I872" s="9">
        <f>IF($N872&lt;&gt;1,"",IF($D872="Salida",-ABS($E872),IF($D872="Entrada",ABS($E872),$E872)))</f>
        <v/>
      </c>
      <c r="J872" s="9">
        <f>IF($N872&lt;&gt;1,"",$Q872+$I872)</f>
        <v/>
      </c>
      <c r="K872" s="10">
        <f>IF($N872&lt;&gt;1,"",IF($I872&gt;0,IF($Q872&gt;0,($Q872*$R872+$I872*$H872)/($Q872+$I872),$H872),$R872))</f>
        <v/>
      </c>
      <c r="L872" s="10">
        <f>IF($N872&lt;&gt;1,"",ROUND($J872*$K872,2))</f>
        <v/>
      </c>
      <c r="N872" s="17">
        <f>IF(AND($B872&lt;&gt;"",ISNUMBER($E872),$D872&lt;&gt;""),1,0)</f>
        <v/>
      </c>
      <c r="O872" s="17">
        <f>IF($N872=1,COUNTIFS($B$2:$B872,$B872,$N$2:$N872,1),"")</f>
        <v/>
      </c>
      <c r="P872" s="17">
        <f>IF($N872=1,$B872&amp;"|"&amp;$O872,"")</f>
        <v/>
      </c>
      <c r="Q872" s="17">
        <f>IF($N872&lt;&gt;1,"",IF($O872=1,N(IFERROR(INDEX('Catálogo'!$F$2:$F$500,MATCH($B872,'Catálogo'!$A$2:$A$500,0)),0)),INDEX($J$1:$J$871,MATCH($B872&amp;"|"&amp;($O872-1),$P$1:$P$871,0))))</f>
        <v/>
      </c>
      <c r="R872" s="17">
        <f>IF($N872&lt;&gt;1,"",IF($O872=1,N(IFERROR(INDEX('Catálogo'!$E$2:$E$500,MATCH($B872,'Catálogo'!$A$2:$A$500,0)),0)),INDEX($K$1:$K$871,MATCH($B872&amp;"|"&amp;($O872-1),$P$1:$P$871,0))))</f>
        <v/>
      </c>
    </row>
    <row r="873" ht="18" customHeight="1">
      <c r="A873" s="18" t="n"/>
      <c r="B873" s="6" t="n"/>
      <c r="C873" s="19">
        <f>IF($B873="","",IFERROR(INDEX('Catálogo'!$B$2:$B$500,MATCH($B873,'Catálogo'!$A$2:$A$500,0)),"Clave no encontrada"))</f>
        <v/>
      </c>
      <c r="D873" s="6" t="n"/>
      <c r="E873" s="8" t="n"/>
      <c r="F873" s="7" t="n"/>
      <c r="G873" s="6" t="n"/>
      <c r="H873" s="10">
        <f>IF($N873&lt;&gt;1,"",IF(AND($I873&gt;0,ISNUMBER($F873)),$F873,$R873))</f>
        <v/>
      </c>
      <c r="I873" s="9">
        <f>IF($N873&lt;&gt;1,"",IF($D873="Salida",-ABS($E873),IF($D873="Entrada",ABS($E873),$E873)))</f>
        <v/>
      </c>
      <c r="J873" s="9">
        <f>IF($N873&lt;&gt;1,"",$Q873+$I873)</f>
        <v/>
      </c>
      <c r="K873" s="10">
        <f>IF($N873&lt;&gt;1,"",IF($I873&gt;0,IF($Q873&gt;0,($Q873*$R873+$I873*$H873)/($Q873+$I873),$H873),$R873))</f>
        <v/>
      </c>
      <c r="L873" s="10">
        <f>IF($N873&lt;&gt;1,"",ROUND($J873*$K873,2))</f>
        <v/>
      </c>
      <c r="N873" s="17">
        <f>IF(AND($B873&lt;&gt;"",ISNUMBER($E873),$D873&lt;&gt;""),1,0)</f>
        <v/>
      </c>
      <c r="O873" s="17">
        <f>IF($N873=1,COUNTIFS($B$2:$B873,$B873,$N$2:$N873,1),"")</f>
        <v/>
      </c>
      <c r="P873" s="17">
        <f>IF($N873=1,$B873&amp;"|"&amp;$O873,"")</f>
        <v/>
      </c>
      <c r="Q873" s="17">
        <f>IF($N873&lt;&gt;1,"",IF($O873=1,N(IFERROR(INDEX('Catálogo'!$F$2:$F$500,MATCH($B873,'Catálogo'!$A$2:$A$500,0)),0)),INDEX($J$1:$J$872,MATCH($B873&amp;"|"&amp;($O873-1),$P$1:$P$872,0))))</f>
        <v/>
      </c>
      <c r="R873" s="17">
        <f>IF($N873&lt;&gt;1,"",IF($O873=1,N(IFERROR(INDEX('Catálogo'!$E$2:$E$500,MATCH($B873,'Catálogo'!$A$2:$A$500,0)),0)),INDEX($K$1:$K$872,MATCH($B873&amp;"|"&amp;($O873-1),$P$1:$P$872,0))))</f>
        <v/>
      </c>
    </row>
    <row r="874" ht="18" customHeight="1">
      <c r="A874" s="18" t="n"/>
      <c r="B874" s="6" t="n"/>
      <c r="C874" s="19">
        <f>IF($B874="","",IFERROR(INDEX('Catálogo'!$B$2:$B$500,MATCH($B874,'Catálogo'!$A$2:$A$500,0)),"Clave no encontrada"))</f>
        <v/>
      </c>
      <c r="D874" s="6" t="n"/>
      <c r="E874" s="8" t="n"/>
      <c r="F874" s="7" t="n"/>
      <c r="G874" s="6" t="n"/>
      <c r="H874" s="10">
        <f>IF($N874&lt;&gt;1,"",IF(AND($I874&gt;0,ISNUMBER($F874)),$F874,$R874))</f>
        <v/>
      </c>
      <c r="I874" s="9">
        <f>IF($N874&lt;&gt;1,"",IF($D874="Salida",-ABS($E874),IF($D874="Entrada",ABS($E874),$E874)))</f>
        <v/>
      </c>
      <c r="J874" s="9">
        <f>IF($N874&lt;&gt;1,"",$Q874+$I874)</f>
        <v/>
      </c>
      <c r="K874" s="10">
        <f>IF($N874&lt;&gt;1,"",IF($I874&gt;0,IF($Q874&gt;0,($Q874*$R874+$I874*$H874)/($Q874+$I874),$H874),$R874))</f>
        <v/>
      </c>
      <c r="L874" s="10">
        <f>IF($N874&lt;&gt;1,"",ROUND($J874*$K874,2))</f>
        <v/>
      </c>
      <c r="N874" s="17">
        <f>IF(AND($B874&lt;&gt;"",ISNUMBER($E874),$D874&lt;&gt;""),1,0)</f>
        <v/>
      </c>
      <c r="O874" s="17">
        <f>IF($N874=1,COUNTIFS($B$2:$B874,$B874,$N$2:$N874,1),"")</f>
        <v/>
      </c>
      <c r="P874" s="17">
        <f>IF($N874=1,$B874&amp;"|"&amp;$O874,"")</f>
        <v/>
      </c>
      <c r="Q874" s="17">
        <f>IF($N874&lt;&gt;1,"",IF($O874=1,N(IFERROR(INDEX('Catálogo'!$F$2:$F$500,MATCH($B874,'Catálogo'!$A$2:$A$500,0)),0)),INDEX($J$1:$J$873,MATCH($B874&amp;"|"&amp;($O874-1),$P$1:$P$873,0))))</f>
        <v/>
      </c>
      <c r="R874" s="17">
        <f>IF($N874&lt;&gt;1,"",IF($O874=1,N(IFERROR(INDEX('Catálogo'!$E$2:$E$500,MATCH($B874,'Catálogo'!$A$2:$A$500,0)),0)),INDEX($K$1:$K$873,MATCH($B874&amp;"|"&amp;($O874-1),$P$1:$P$873,0))))</f>
        <v/>
      </c>
    </row>
    <row r="875" ht="18" customHeight="1">
      <c r="A875" s="18" t="n"/>
      <c r="B875" s="6" t="n"/>
      <c r="C875" s="19">
        <f>IF($B875="","",IFERROR(INDEX('Catálogo'!$B$2:$B$500,MATCH($B875,'Catálogo'!$A$2:$A$500,0)),"Clave no encontrada"))</f>
        <v/>
      </c>
      <c r="D875" s="6" t="n"/>
      <c r="E875" s="8" t="n"/>
      <c r="F875" s="7" t="n"/>
      <c r="G875" s="6" t="n"/>
      <c r="H875" s="10">
        <f>IF($N875&lt;&gt;1,"",IF(AND($I875&gt;0,ISNUMBER($F875)),$F875,$R875))</f>
        <v/>
      </c>
      <c r="I875" s="9">
        <f>IF($N875&lt;&gt;1,"",IF($D875="Salida",-ABS($E875),IF($D875="Entrada",ABS($E875),$E875)))</f>
        <v/>
      </c>
      <c r="J875" s="9">
        <f>IF($N875&lt;&gt;1,"",$Q875+$I875)</f>
        <v/>
      </c>
      <c r="K875" s="10">
        <f>IF($N875&lt;&gt;1,"",IF($I875&gt;0,IF($Q875&gt;0,($Q875*$R875+$I875*$H875)/($Q875+$I875),$H875),$R875))</f>
        <v/>
      </c>
      <c r="L875" s="10">
        <f>IF($N875&lt;&gt;1,"",ROUND($J875*$K875,2))</f>
        <v/>
      </c>
      <c r="N875" s="17">
        <f>IF(AND($B875&lt;&gt;"",ISNUMBER($E875),$D875&lt;&gt;""),1,0)</f>
        <v/>
      </c>
      <c r="O875" s="17">
        <f>IF($N875=1,COUNTIFS($B$2:$B875,$B875,$N$2:$N875,1),"")</f>
        <v/>
      </c>
      <c r="P875" s="17">
        <f>IF($N875=1,$B875&amp;"|"&amp;$O875,"")</f>
        <v/>
      </c>
      <c r="Q875" s="17">
        <f>IF($N875&lt;&gt;1,"",IF($O875=1,N(IFERROR(INDEX('Catálogo'!$F$2:$F$500,MATCH($B875,'Catálogo'!$A$2:$A$500,0)),0)),INDEX($J$1:$J$874,MATCH($B875&amp;"|"&amp;($O875-1),$P$1:$P$874,0))))</f>
        <v/>
      </c>
      <c r="R875" s="17">
        <f>IF($N875&lt;&gt;1,"",IF($O875=1,N(IFERROR(INDEX('Catálogo'!$E$2:$E$500,MATCH($B875,'Catálogo'!$A$2:$A$500,0)),0)),INDEX($K$1:$K$874,MATCH($B875&amp;"|"&amp;($O875-1),$P$1:$P$874,0))))</f>
        <v/>
      </c>
    </row>
    <row r="876" ht="18" customHeight="1">
      <c r="A876" s="18" t="n"/>
      <c r="B876" s="6" t="n"/>
      <c r="C876" s="19">
        <f>IF($B876="","",IFERROR(INDEX('Catálogo'!$B$2:$B$500,MATCH($B876,'Catálogo'!$A$2:$A$500,0)),"Clave no encontrada"))</f>
        <v/>
      </c>
      <c r="D876" s="6" t="n"/>
      <c r="E876" s="8" t="n"/>
      <c r="F876" s="7" t="n"/>
      <c r="G876" s="6" t="n"/>
      <c r="H876" s="10">
        <f>IF($N876&lt;&gt;1,"",IF(AND($I876&gt;0,ISNUMBER($F876)),$F876,$R876))</f>
        <v/>
      </c>
      <c r="I876" s="9">
        <f>IF($N876&lt;&gt;1,"",IF($D876="Salida",-ABS($E876),IF($D876="Entrada",ABS($E876),$E876)))</f>
        <v/>
      </c>
      <c r="J876" s="9">
        <f>IF($N876&lt;&gt;1,"",$Q876+$I876)</f>
        <v/>
      </c>
      <c r="K876" s="10">
        <f>IF($N876&lt;&gt;1,"",IF($I876&gt;0,IF($Q876&gt;0,($Q876*$R876+$I876*$H876)/($Q876+$I876),$H876),$R876))</f>
        <v/>
      </c>
      <c r="L876" s="10">
        <f>IF($N876&lt;&gt;1,"",ROUND($J876*$K876,2))</f>
        <v/>
      </c>
      <c r="N876" s="17">
        <f>IF(AND($B876&lt;&gt;"",ISNUMBER($E876),$D876&lt;&gt;""),1,0)</f>
        <v/>
      </c>
      <c r="O876" s="17">
        <f>IF($N876=1,COUNTIFS($B$2:$B876,$B876,$N$2:$N876,1),"")</f>
        <v/>
      </c>
      <c r="P876" s="17">
        <f>IF($N876=1,$B876&amp;"|"&amp;$O876,"")</f>
        <v/>
      </c>
      <c r="Q876" s="17">
        <f>IF($N876&lt;&gt;1,"",IF($O876=1,N(IFERROR(INDEX('Catálogo'!$F$2:$F$500,MATCH($B876,'Catálogo'!$A$2:$A$500,0)),0)),INDEX($J$1:$J$875,MATCH($B876&amp;"|"&amp;($O876-1),$P$1:$P$875,0))))</f>
        <v/>
      </c>
      <c r="R876" s="17">
        <f>IF($N876&lt;&gt;1,"",IF($O876=1,N(IFERROR(INDEX('Catálogo'!$E$2:$E$500,MATCH($B876,'Catálogo'!$A$2:$A$500,0)),0)),INDEX($K$1:$K$875,MATCH($B876&amp;"|"&amp;($O876-1),$P$1:$P$875,0))))</f>
        <v/>
      </c>
    </row>
    <row r="877" ht="18" customHeight="1">
      <c r="A877" s="18" t="n"/>
      <c r="B877" s="6" t="n"/>
      <c r="C877" s="19">
        <f>IF($B877="","",IFERROR(INDEX('Catálogo'!$B$2:$B$500,MATCH($B877,'Catálogo'!$A$2:$A$500,0)),"Clave no encontrada"))</f>
        <v/>
      </c>
      <c r="D877" s="6" t="n"/>
      <c r="E877" s="8" t="n"/>
      <c r="F877" s="7" t="n"/>
      <c r="G877" s="6" t="n"/>
      <c r="H877" s="10">
        <f>IF($N877&lt;&gt;1,"",IF(AND($I877&gt;0,ISNUMBER($F877)),$F877,$R877))</f>
        <v/>
      </c>
      <c r="I877" s="9">
        <f>IF($N877&lt;&gt;1,"",IF($D877="Salida",-ABS($E877),IF($D877="Entrada",ABS($E877),$E877)))</f>
        <v/>
      </c>
      <c r="J877" s="9">
        <f>IF($N877&lt;&gt;1,"",$Q877+$I877)</f>
        <v/>
      </c>
      <c r="K877" s="10">
        <f>IF($N877&lt;&gt;1,"",IF($I877&gt;0,IF($Q877&gt;0,($Q877*$R877+$I877*$H877)/($Q877+$I877),$H877),$R877))</f>
        <v/>
      </c>
      <c r="L877" s="10">
        <f>IF($N877&lt;&gt;1,"",ROUND($J877*$K877,2))</f>
        <v/>
      </c>
      <c r="N877" s="17">
        <f>IF(AND($B877&lt;&gt;"",ISNUMBER($E877),$D877&lt;&gt;""),1,0)</f>
        <v/>
      </c>
      <c r="O877" s="17">
        <f>IF($N877=1,COUNTIFS($B$2:$B877,$B877,$N$2:$N877,1),"")</f>
        <v/>
      </c>
      <c r="P877" s="17">
        <f>IF($N877=1,$B877&amp;"|"&amp;$O877,"")</f>
        <v/>
      </c>
      <c r="Q877" s="17">
        <f>IF($N877&lt;&gt;1,"",IF($O877=1,N(IFERROR(INDEX('Catálogo'!$F$2:$F$500,MATCH($B877,'Catálogo'!$A$2:$A$500,0)),0)),INDEX($J$1:$J$876,MATCH($B877&amp;"|"&amp;($O877-1),$P$1:$P$876,0))))</f>
        <v/>
      </c>
      <c r="R877" s="17">
        <f>IF($N877&lt;&gt;1,"",IF($O877=1,N(IFERROR(INDEX('Catálogo'!$E$2:$E$500,MATCH($B877,'Catálogo'!$A$2:$A$500,0)),0)),INDEX($K$1:$K$876,MATCH($B877&amp;"|"&amp;($O877-1),$P$1:$P$876,0))))</f>
        <v/>
      </c>
    </row>
    <row r="878" ht="18" customHeight="1">
      <c r="A878" s="18" t="n"/>
      <c r="B878" s="6" t="n"/>
      <c r="C878" s="19">
        <f>IF($B878="","",IFERROR(INDEX('Catálogo'!$B$2:$B$500,MATCH($B878,'Catálogo'!$A$2:$A$500,0)),"Clave no encontrada"))</f>
        <v/>
      </c>
      <c r="D878" s="6" t="n"/>
      <c r="E878" s="8" t="n"/>
      <c r="F878" s="7" t="n"/>
      <c r="G878" s="6" t="n"/>
      <c r="H878" s="10">
        <f>IF($N878&lt;&gt;1,"",IF(AND($I878&gt;0,ISNUMBER($F878)),$F878,$R878))</f>
        <v/>
      </c>
      <c r="I878" s="9">
        <f>IF($N878&lt;&gt;1,"",IF($D878="Salida",-ABS($E878),IF($D878="Entrada",ABS($E878),$E878)))</f>
        <v/>
      </c>
      <c r="J878" s="9">
        <f>IF($N878&lt;&gt;1,"",$Q878+$I878)</f>
        <v/>
      </c>
      <c r="K878" s="10">
        <f>IF($N878&lt;&gt;1,"",IF($I878&gt;0,IF($Q878&gt;0,($Q878*$R878+$I878*$H878)/($Q878+$I878),$H878),$R878))</f>
        <v/>
      </c>
      <c r="L878" s="10">
        <f>IF($N878&lt;&gt;1,"",ROUND($J878*$K878,2))</f>
        <v/>
      </c>
      <c r="N878" s="17">
        <f>IF(AND($B878&lt;&gt;"",ISNUMBER($E878),$D878&lt;&gt;""),1,0)</f>
        <v/>
      </c>
      <c r="O878" s="17">
        <f>IF($N878=1,COUNTIFS($B$2:$B878,$B878,$N$2:$N878,1),"")</f>
        <v/>
      </c>
      <c r="P878" s="17">
        <f>IF($N878=1,$B878&amp;"|"&amp;$O878,"")</f>
        <v/>
      </c>
      <c r="Q878" s="17">
        <f>IF($N878&lt;&gt;1,"",IF($O878=1,N(IFERROR(INDEX('Catálogo'!$F$2:$F$500,MATCH($B878,'Catálogo'!$A$2:$A$500,0)),0)),INDEX($J$1:$J$877,MATCH($B878&amp;"|"&amp;($O878-1),$P$1:$P$877,0))))</f>
        <v/>
      </c>
      <c r="R878" s="17">
        <f>IF($N878&lt;&gt;1,"",IF($O878=1,N(IFERROR(INDEX('Catálogo'!$E$2:$E$500,MATCH($B878,'Catálogo'!$A$2:$A$500,0)),0)),INDEX($K$1:$K$877,MATCH($B878&amp;"|"&amp;($O878-1),$P$1:$P$877,0))))</f>
        <v/>
      </c>
    </row>
    <row r="879" ht="18" customHeight="1">
      <c r="A879" s="18" t="n"/>
      <c r="B879" s="6" t="n"/>
      <c r="C879" s="19">
        <f>IF($B879="","",IFERROR(INDEX('Catálogo'!$B$2:$B$500,MATCH($B879,'Catálogo'!$A$2:$A$500,0)),"Clave no encontrada"))</f>
        <v/>
      </c>
      <c r="D879" s="6" t="n"/>
      <c r="E879" s="8" t="n"/>
      <c r="F879" s="7" t="n"/>
      <c r="G879" s="6" t="n"/>
      <c r="H879" s="10">
        <f>IF($N879&lt;&gt;1,"",IF(AND($I879&gt;0,ISNUMBER($F879)),$F879,$R879))</f>
        <v/>
      </c>
      <c r="I879" s="9">
        <f>IF($N879&lt;&gt;1,"",IF($D879="Salida",-ABS($E879),IF($D879="Entrada",ABS($E879),$E879)))</f>
        <v/>
      </c>
      <c r="J879" s="9">
        <f>IF($N879&lt;&gt;1,"",$Q879+$I879)</f>
        <v/>
      </c>
      <c r="K879" s="10">
        <f>IF($N879&lt;&gt;1,"",IF($I879&gt;0,IF($Q879&gt;0,($Q879*$R879+$I879*$H879)/($Q879+$I879),$H879),$R879))</f>
        <v/>
      </c>
      <c r="L879" s="10">
        <f>IF($N879&lt;&gt;1,"",ROUND($J879*$K879,2))</f>
        <v/>
      </c>
      <c r="N879" s="17">
        <f>IF(AND($B879&lt;&gt;"",ISNUMBER($E879),$D879&lt;&gt;""),1,0)</f>
        <v/>
      </c>
      <c r="O879" s="17">
        <f>IF($N879=1,COUNTIFS($B$2:$B879,$B879,$N$2:$N879,1),"")</f>
        <v/>
      </c>
      <c r="P879" s="17">
        <f>IF($N879=1,$B879&amp;"|"&amp;$O879,"")</f>
        <v/>
      </c>
      <c r="Q879" s="17">
        <f>IF($N879&lt;&gt;1,"",IF($O879=1,N(IFERROR(INDEX('Catálogo'!$F$2:$F$500,MATCH($B879,'Catálogo'!$A$2:$A$500,0)),0)),INDEX($J$1:$J$878,MATCH($B879&amp;"|"&amp;($O879-1),$P$1:$P$878,0))))</f>
        <v/>
      </c>
      <c r="R879" s="17">
        <f>IF($N879&lt;&gt;1,"",IF($O879=1,N(IFERROR(INDEX('Catálogo'!$E$2:$E$500,MATCH($B879,'Catálogo'!$A$2:$A$500,0)),0)),INDEX($K$1:$K$878,MATCH($B879&amp;"|"&amp;($O879-1),$P$1:$P$878,0))))</f>
        <v/>
      </c>
    </row>
    <row r="880" ht="18" customHeight="1">
      <c r="A880" s="18" t="n"/>
      <c r="B880" s="6" t="n"/>
      <c r="C880" s="19">
        <f>IF($B880="","",IFERROR(INDEX('Catálogo'!$B$2:$B$500,MATCH($B880,'Catálogo'!$A$2:$A$500,0)),"Clave no encontrada"))</f>
        <v/>
      </c>
      <c r="D880" s="6" t="n"/>
      <c r="E880" s="8" t="n"/>
      <c r="F880" s="7" t="n"/>
      <c r="G880" s="6" t="n"/>
      <c r="H880" s="10">
        <f>IF($N880&lt;&gt;1,"",IF(AND($I880&gt;0,ISNUMBER($F880)),$F880,$R880))</f>
        <v/>
      </c>
      <c r="I880" s="9">
        <f>IF($N880&lt;&gt;1,"",IF($D880="Salida",-ABS($E880),IF($D880="Entrada",ABS($E880),$E880)))</f>
        <v/>
      </c>
      <c r="J880" s="9">
        <f>IF($N880&lt;&gt;1,"",$Q880+$I880)</f>
        <v/>
      </c>
      <c r="K880" s="10">
        <f>IF($N880&lt;&gt;1,"",IF($I880&gt;0,IF($Q880&gt;0,($Q880*$R880+$I880*$H880)/($Q880+$I880),$H880),$R880))</f>
        <v/>
      </c>
      <c r="L880" s="10">
        <f>IF($N880&lt;&gt;1,"",ROUND($J880*$K880,2))</f>
        <v/>
      </c>
      <c r="N880" s="17">
        <f>IF(AND($B880&lt;&gt;"",ISNUMBER($E880),$D880&lt;&gt;""),1,0)</f>
        <v/>
      </c>
      <c r="O880" s="17">
        <f>IF($N880=1,COUNTIFS($B$2:$B880,$B880,$N$2:$N880,1),"")</f>
        <v/>
      </c>
      <c r="P880" s="17">
        <f>IF($N880=1,$B880&amp;"|"&amp;$O880,"")</f>
        <v/>
      </c>
      <c r="Q880" s="17">
        <f>IF($N880&lt;&gt;1,"",IF($O880=1,N(IFERROR(INDEX('Catálogo'!$F$2:$F$500,MATCH($B880,'Catálogo'!$A$2:$A$500,0)),0)),INDEX($J$1:$J$879,MATCH($B880&amp;"|"&amp;($O880-1),$P$1:$P$879,0))))</f>
        <v/>
      </c>
      <c r="R880" s="17">
        <f>IF($N880&lt;&gt;1,"",IF($O880=1,N(IFERROR(INDEX('Catálogo'!$E$2:$E$500,MATCH($B880,'Catálogo'!$A$2:$A$500,0)),0)),INDEX($K$1:$K$879,MATCH($B880&amp;"|"&amp;($O880-1),$P$1:$P$879,0))))</f>
        <v/>
      </c>
    </row>
    <row r="881" ht="18" customHeight="1">
      <c r="A881" s="18" t="n"/>
      <c r="B881" s="6" t="n"/>
      <c r="C881" s="19">
        <f>IF($B881="","",IFERROR(INDEX('Catálogo'!$B$2:$B$500,MATCH($B881,'Catálogo'!$A$2:$A$500,0)),"Clave no encontrada"))</f>
        <v/>
      </c>
      <c r="D881" s="6" t="n"/>
      <c r="E881" s="8" t="n"/>
      <c r="F881" s="7" t="n"/>
      <c r="G881" s="6" t="n"/>
      <c r="H881" s="10">
        <f>IF($N881&lt;&gt;1,"",IF(AND($I881&gt;0,ISNUMBER($F881)),$F881,$R881))</f>
        <v/>
      </c>
      <c r="I881" s="9">
        <f>IF($N881&lt;&gt;1,"",IF($D881="Salida",-ABS($E881),IF($D881="Entrada",ABS($E881),$E881)))</f>
        <v/>
      </c>
      <c r="J881" s="9">
        <f>IF($N881&lt;&gt;1,"",$Q881+$I881)</f>
        <v/>
      </c>
      <c r="K881" s="10">
        <f>IF($N881&lt;&gt;1,"",IF($I881&gt;0,IF($Q881&gt;0,($Q881*$R881+$I881*$H881)/($Q881+$I881),$H881),$R881))</f>
        <v/>
      </c>
      <c r="L881" s="10">
        <f>IF($N881&lt;&gt;1,"",ROUND($J881*$K881,2))</f>
        <v/>
      </c>
      <c r="N881" s="17">
        <f>IF(AND($B881&lt;&gt;"",ISNUMBER($E881),$D881&lt;&gt;""),1,0)</f>
        <v/>
      </c>
      <c r="O881" s="17">
        <f>IF($N881=1,COUNTIFS($B$2:$B881,$B881,$N$2:$N881,1),"")</f>
        <v/>
      </c>
      <c r="P881" s="17">
        <f>IF($N881=1,$B881&amp;"|"&amp;$O881,"")</f>
        <v/>
      </c>
      <c r="Q881" s="17">
        <f>IF($N881&lt;&gt;1,"",IF($O881=1,N(IFERROR(INDEX('Catálogo'!$F$2:$F$500,MATCH($B881,'Catálogo'!$A$2:$A$500,0)),0)),INDEX($J$1:$J$880,MATCH($B881&amp;"|"&amp;($O881-1),$P$1:$P$880,0))))</f>
        <v/>
      </c>
      <c r="R881" s="17">
        <f>IF($N881&lt;&gt;1,"",IF($O881=1,N(IFERROR(INDEX('Catálogo'!$E$2:$E$500,MATCH($B881,'Catálogo'!$A$2:$A$500,0)),0)),INDEX($K$1:$K$880,MATCH($B881&amp;"|"&amp;($O881-1),$P$1:$P$880,0))))</f>
        <v/>
      </c>
    </row>
    <row r="882" ht="18" customHeight="1">
      <c r="A882" s="18" t="n"/>
      <c r="B882" s="6" t="n"/>
      <c r="C882" s="19">
        <f>IF($B882="","",IFERROR(INDEX('Catálogo'!$B$2:$B$500,MATCH($B882,'Catálogo'!$A$2:$A$500,0)),"Clave no encontrada"))</f>
        <v/>
      </c>
      <c r="D882" s="6" t="n"/>
      <c r="E882" s="8" t="n"/>
      <c r="F882" s="7" t="n"/>
      <c r="G882" s="6" t="n"/>
      <c r="H882" s="10">
        <f>IF($N882&lt;&gt;1,"",IF(AND($I882&gt;0,ISNUMBER($F882)),$F882,$R882))</f>
        <v/>
      </c>
      <c r="I882" s="9">
        <f>IF($N882&lt;&gt;1,"",IF($D882="Salida",-ABS($E882),IF($D882="Entrada",ABS($E882),$E882)))</f>
        <v/>
      </c>
      <c r="J882" s="9">
        <f>IF($N882&lt;&gt;1,"",$Q882+$I882)</f>
        <v/>
      </c>
      <c r="K882" s="10">
        <f>IF($N882&lt;&gt;1,"",IF($I882&gt;0,IF($Q882&gt;0,($Q882*$R882+$I882*$H882)/($Q882+$I882),$H882),$R882))</f>
        <v/>
      </c>
      <c r="L882" s="10">
        <f>IF($N882&lt;&gt;1,"",ROUND($J882*$K882,2))</f>
        <v/>
      </c>
      <c r="N882" s="17">
        <f>IF(AND($B882&lt;&gt;"",ISNUMBER($E882),$D882&lt;&gt;""),1,0)</f>
        <v/>
      </c>
      <c r="O882" s="17">
        <f>IF($N882=1,COUNTIFS($B$2:$B882,$B882,$N$2:$N882,1),"")</f>
        <v/>
      </c>
      <c r="P882" s="17">
        <f>IF($N882=1,$B882&amp;"|"&amp;$O882,"")</f>
        <v/>
      </c>
      <c r="Q882" s="17">
        <f>IF($N882&lt;&gt;1,"",IF($O882=1,N(IFERROR(INDEX('Catálogo'!$F$2:$F$500,MATCH($B882,'Catálogo'!$A$2:$A$500,0)),0)),INDEX($J$1:$J$881,MATCH($B882&amp;"|"&amp;($O882-1),$P$1:$P$881,0))))</f>
        <v/>
      </c>
      <c r="R882" s="17">
        <f>IF($N882&lt;&gt;1,"",IF($O882=1,N(IFERROR(INDEX('Catálogo'!$E$2:$E$500,MATCH($B882,'Catálogo'!$A$2:$A$500,0)),0)),INDEX($K$1:$K$881,MATCH($B882&amp;"|"&amp;($O882-1),$P$1:$P$881,0))))</f>
        <v/>
      </c>
    </row>
    <row r="883" ht="18" customHeight="1">
      <c r="A883" s="18" t="n"/>
      <c r="B883" s="6" t="n"/>
      <c r="C883" s="19">
        <f>IF($B883="","",IFERROR(INDEX('Catálogo'!$B$2:$B$500,MATCH($B883,'Catálogo'!$A$2:$A$500,0)),"Clave no encontrada"))</f>
        <v/>
      </c>
      <c r="D883" s="6" t="n"/>
      <c r="E883" s="8" t="n"/>
      <c r="F883" s="7" t="n"/>
      <c r="G883" s="6" t="n"/>
      <c r="H883" s="10">
        <f>IF($N883&lt;&gt;1,"",IF(AND($I883&gt;0,ISNUMBER($F883)),$F883,$R883))</f>
        <v/>
      </c>
      <c r="I883" s="9">
        <f>IF($N883&lt;&gt;1,"",IF($D883="Salida",-ABS($E883),IF($D883="Entrada",ABS($E883),$E883)))</f>
        <v/>
      </c>
      <c r="J883" s="9">
        <f>IF($N883&lt;&gt;1,"",$Q883+$I883)</f>
        <v/>
      </c>
      <c r="K883" s="10">
        <f>IF($N883&lt;&gt;1,"",IF($I883&gt;0,IF($Q883&gt;0,($Q883*$R883+$I883*$H883)/($Q883+$I883),$H883),$R883))</f>
        <v/>
      </c>
      <c r="L883" s="10">
        <f>IF($N883&lt;&gt;1,"",ROUND($J883*$K883,2))</f>
        <v/>
      </c>
      <c r="N883" s="17">
        <f>IF(AND($B883&lt;&gt;"",ISNUMBER($E883),$D883&lt;&gt;""),1,0)</f>
        <v/>
      </c>
      <c r="O883" s="17">
        <f>IF($N883=1,COUNTIFS($B$2:$B883,$B883,$N$2:$N883,1),"")</f>
        <v/>
      </c>
      <c r="P883" s="17">
        <f>IF($N883=1,$B883&amp;"|"&amp;$O883,"")</f>
        <v/>
      </c>
      <c r="Q883" s="17">
        <f>IF($N883&lt;&gt;1,"",IF($O883=1,N(IFERROR(INDEX('Catálogo'!$F$2:$F$500,MATCH($B883,'Catálogo'!$A$2:$A$500,0)),0)),INDEX($J$1:$J$882,MATCH($B883&amp;"|"&amp;($O883-1),$P$1:$P$882,0))))</f>
        <v/>
      </c>
      <c r="R883" s="17">
        <f>IF($N883&lt;&gt;1,"",IF($O883=1,N(IFERROR(INDEX('Catálogo'!$E$2:$E$500,MATCH($B883,'Catálogo'!$A$2:$A$500,0)),0)),INDEX($K$1:$K$882,MATCH($B883&amp;"|"&amp;($O883-1),$P$1:$P$882,0))))</f>
        <v/>
      </c>
    </row>
    <row r="884" ht="18" customHeight="1">
      <c r="A884" s="18" t="n"/>
      <c r="B884" s="6" t="n"/>
      <c r="C884" s="19">
        <f>IF($B884="","",IFERROR(INDEX('Catálogo'!$B$2:$B$500,MATCH($B884,'Catálogo'!$A$2:$A$500,0)),"Clave no encontrada"))</f>
        <v/>
      </c>
      <c r="D884" s="6" t="n"/>
      <c r="E884" s="8" t="n"/>
      <c r="F884" s="7" t="n"/>
      <c r="G884" s="6" t="n"/>
      <c r="H884" s="10">
        <f>IF($N884&lt;&gt;1,"",IF(AND($I884&gt;0,ISNUMBER($F884)),$F884,$R884))</f>
        <v/>
      </c>
      <c r="I884" s="9">
        <f>IF($N884&lt;&gt;1,"",IF($D884="Salida",-ABS($E884),IF($D884="Entrada",ABS($E884),$E884)))</f>
        <v/>
      </c>
      <c r="J884" s="9">
        <f>IF($N884&lt;&gt;1,"",$Q884+$I884)</f>
        <v/>
      </c>
      <c r="K884" s="10">
        <f>IF($N884&lt;&gt;1,"",IF($I884&gt;0,IF($Q884&gt;0,($Q884*$R884+$I884*$H884)/($Q884+$I884),$H884),$R884))</f>
        <v/>
      </c>
      <c r="L884" s="10">
        <f>IF($N884&lt;&gt;1,"",ROUND($J884*$K884,2))</f>
        <v/>
      </c>
      <c r="N884" s="17">
        <f>IF(AND($B884&lt;&gt;"",ISNUMBER($E884),$D884&lt;&gt;""),1,0)</f>
        <v/>
      </c>
      <c r="O884" s="17">
        <f>IF($N884=1,COUNTIFS($B$2:$B884,$B884,$N$2:$N884,1),"")</f>
        <v/>
      </c>
      <c r="P884" s="17">
        <f>IF($N884=1,$B884&amp;"|"&amp;$O884,"")</f>
        <v/>
      </c>
      <c r="Q884" s="17">
        <f>IF($N884&lt;&gt;1,"",IF($O884=1,N(IFERROR(INDEX('Catálogo'!$F$2:$F$500,MATCH($B884,'Catálogo'!$A$2:$A$500,0)),0)),INDEX($J$1:$J$883,MATCH($B884&amp;"|"&amp;($O884-1),$P$1:$P$883,0))))</f>
        <v/>
      </c>
      <c r="R884" s="17">
        <f>IF($N884&lt;&gt;1,"",IF($O884=1,N(IFERROR(INDEX('Catálogo'!$E$2:$E$500,MATCH($B884,'Catálogo'!$A$2:$A$500,0)),0)),INDEX($K$1:$K$883,MATCH($B884&amp;"|"&amp;($O884-1),$P$1:$P$883,0))))</f>
        <v/>
      </c>
    </row>
    <row r="885" ht="18" customHeight="1">
      <c r="A885" s="18" t="n"/>
      <c r="B885" s="6" t="n"/>
      <c r="C885" s="19">
        <f>IF($B885="","",IFERROR(INDEX('Catálogo'!$B$2:$B$500,MATCH($B885,'Catálogo'!$A$2:$A$500,0)),"Clave no encontrada"))</f>
        <v/>
      </c>
      <c r="D885" s="6" t="n"/>
      <c r="E885" s="8" t="n"/>
      <c r="F885" s="7" t="n"/>
      <c r="G885" s="6" t="n"/>
      <c r="H885" s="10">
        <f>IF($N885&lt;&gt;1,"",IF(AND($I885&gt;0,ISNUMBER($F885)),$F885,$R885))</f>
        <v/>
      </c>
      <c r="I885" s="9">
        <f>IF($N885&lt;&gt;1,"",IF($D885="Salida",-ABS($E885),IF($D885="Entrada",ABS($E885),$E885)))</f>
        <v/>
      </c>
      <c r="J885" s="9">
        <f>IF($N885&lt;&gt;1,"",$Q885+$I885)</f>
        <v/>
      </c>
      <c r="K885" s="10">
        <f>IF($N885&lt;&gt;1,"",IF($I885&gt;0,IF($Q885&gt;0,($Q885*$R885+$I885*$H885)/($Q885+$I885),$H885),$R885))</f>
        <v/>
      </c>
      <c r="L885" s="10">
        <f>IF($N885&lt;&gt;1,"",ROUND($J885*$K885,2))</f>
        <v/>
      </c>
      <c r="N885" s="17">
        <f>IF(AND($B885&lt;&gt;"",ISNUMBER($E885),$D885&lt;&gt;""),1,0)</f>
        <v/>
      </c>
      <c r="O885" s="17">
        <f>IF($N885=1,COUNTIFS($B$2:$B885,$B885,$N$2:$N885,1),"")</f>
        <v/>
      </c>
      <c r="P885" s="17">
        <f>IF($N885=1,$B885&amp;"|"&amp;$O885,"")</f>
        <v/>
      </c>
      <c r="Q885" s="17">
        <f>IF($N885&lt;&gt;1,"",IF($O885=1,N(IFERROR(INDEX('Catálogo'!$F$2:$F$500,MATCH($B885,'Catálogo'!$A$2:$A$500,0)),0)),INDEX($J$1:$J$884,MATCH($B885&amp;"|"&amp;($O885-1),$P$1:$P$884,0))))</f>
        <v/>
      </c>
      <c r="R885" s="17">
        <f>IF($N885&lt;&gt;1,"",IF($O885=1,N(IFERROR(INDEX('Catálogo'!$E$2:$E$500,MATCH($B885,'Catálogo'!$A$2:$A$500,0)),0)),INDEX($K$1:$K$884,MATCH($B885&amp;"|"&amp;($O885-1),$P$1:$P$884,0))))</f>
        <v/>
      </c>
    </row>
    <row r="886" ht="18" customHeight="1">
      <c r="A886" s="18" t="n"/>
      <c r="B886" s="6" t="n"/>
      <c r="C886" s="19">
        <f>IF($B886="","",IFERROR(INDEX('Catálogo'!$B$2:$B$500,MATCH($B886,'Catálogo'!$A$2:$A$500,0)),"Clave no encontrada"))</f>
        <v/>
      </c>
      <c r="D886" s="6" t="n"/>
      <c r="E886" s="8" t="n"/>
      <c r="F886" s="7" t="n"/>
      <c r="G886" s="6" t="n"/>
      <c r="H886" s="10">
        <f>IF($N886&lt;&gt;1,"",IF(AND($I886&gt;0,ISNUMBER($F886)),$F886,$R886))</f>
        <v/>
      </c>
      <c r="I886" s="9">
        <f>IF($N886&lt;&gt;1,"",IF($D886="Salida",-ABS($E886),IF($D886="Entrada",ABS($E886),$E886)))</f>
        <v/>
      </c>
      <c r="J886" s="9">
        <f>IF($N886&lt;&gt;1,"",$Q886+$I886)</f>
        <v/>
      </c>
      <c r="K886" s="10">
        <f>IF($N886&lt;&gt;1,"",IF($I886&gt;0,IF($Q886&gt;0,($Q886*$R886+$I886*$H886)/($Q886+$I886),$H886),$R886))</f>
        <v/>
      </c>
      <c r="L886" s="10">
        <f>IF($N886&lt;&gt;1,"",ROUND($J886*$K886,2))</f>
        <v/>
      </c>
      <c r="N886" s="17">
        <f>IF(AND($B886&lt;&gt;"",ISNUMBER($E886),$D886&lt;&gt;""),1,0)</f>
        <v/>
      </c>
      <c r="O886" s="17">
        <f>IF($N886=1,COUNTIFS($B$2:$B886,$B886,$N$2:$N886,1),"")</f>
        <v/>
      </c>
      <c r="P886" s="17">
        <f>IF($N886=1,$B886&amp;"|"&amp;$O886,"")</f>
        <v/>
      </c>
      <c r="Q886" s="17">
        <f>IF($N886&lt;&gt;1,"",IF($O886=1,N(IFERROR(INDEX('Catálogo'!$F$2:$F$500,MATCH($B886,'Catálogo'!$A$2:$A$500,0)),0)),INDEX($J$1:$J$885,MATCH($B886&amp;"|"&amp;($O886-1),$P$1:$P$885,0))))</f>
        <v/>
      </c>
      <c r="R886" s="17">
        <f>IF($N886&lt;&gt;1,"",IF($O886=1,N(IFERROR(INDEX('Catálogo'!$E$2:$E$500,MATCH($B886,'Catálogo'!$A$2:$A$500,0)),0)),INDEX($K$1:$K$885,MATCH($B886&amp;"|"&amp;($O886-1),$P$1:$P$885,0))))</f>
        <v/>
      </c>
    </row>
    <row r="887" ht="18" customHeight="1">
      <c r="A887" s="18" t="n"/>
      <c r="B887" s="6" t="n"/>
      <c r="C887" s="19">
        <f>IF($B887="","",IFERROR(INDEX('Catálogo'!$B$2:$B$500,MATCH($B887,'Catálogo'!$A$2:$A$500,0)),"Clave no encontrada"))</f>
        <v/>
      </c>
      <c r="D887" s="6" t="n"/>
      <c r="E887" s="8" t="n"/>
      <c r="F887" s="7" t="n"/>
      <c r="G887" s="6" t="n"/>
      <c r="H887" s="10">
        <f>IF($N887&lt;&gt;1,"",IF(AND($I887&gt;0,ISNUMBER($F887)),$F887,$R887))</f>
        <v/>
      </c>
      <c r="I887" s="9">
        <f>IF($N887&lt;&gt;1,"",IF($D887="Salida",-ABS($E887),IF($D887="Entrada",ABS($E887),$E887)))</f>
        <v/>
      </c>
      <c r="J887" s="9">
        <f>IF($N887&lt;&gt;1,"",$Q887+$I887)</f>
        <v/>
      </c>
      <c r="K887" s="10">
        <f>IF($N887&lt;&gt;1,"",IF($I887&gt;0,IF($Q887&gt;0,($Q887*$R887+$I887*$H887)/($Q887+$I887),$H887),$R887))</f>
        <v/>
      </c>
      <c r="L887" s="10">
        <f>IF($N887&lt;&gt;1,"",ROUND($J887*$K887,2))</f>
        <v/>
      </c>
      <c r="N887" s="17">
        <f>IF(AND($B887&lt;&gt;"",ISNUMBER($E887),$D887&lt;&gt;""),1,0)</f>
        <v/>
      </c>
      <c r="O887" s="17">
        <f>IF($N887=1,COUNTIFS($B$2:$B887,$B887,$N$2:$N887,1),"")</f>
        <v/>
      </c>
      <c r="P887" s="17">
        <f>IF($N887=1,$B887&amp;"|"&amp;$O887,"")</f>
        <v/>
      </c>
      <c r="Q887" s="17">
        <f>IF($N887&lt;&gt;1,"",IF($O887=1,N(IFERROR(INDEX('Catálogo'!$F$2:$F$500,MATCH($B887,'Catálogo'!$A$2:$A$500,0)),0)),INDEX($J$1:$J$886,MATCH($B887&amp;"|"&amp;($O887-1),$P$1:$P$886,0))))</f>
        <v/>
      </c>
      <c r="R887" s="17">
        <f>IF($N887&lt;&gt;1,"",IF($O887=1,N(IFERROR(INDEX('Catálogo'!$E$2:$E$500,MATCH($B887,'Catálogo'!$A$2:$A$500,0)),0)),INDEX($K$1:$K$886,MATCH($B887&amp;"|"&amp;($O887-1),$P$1:$P$886,0))))</f>
        <v/>
      </c>
    </row>
    <row r="888" ht="18" customHeight="1">
      <c r="A888" s="18" t="n"/>
      <c r="B888" s="6" t="n"/>
      <c r="C888" s="19">
        <f>IF($B888="","",IFERROR(INDEX('Catálogo'!$B$2:$B$500,MATCH($B888,'Catálogo'!$A$2:$A$500,0)),"Clave no encontrada"))</f>
        <v/>
      </c>
      <c r="D888" s="6" t="n"/>
      <c r="E888" s="8" t="n"/>
      <c r="F888" s="7" t="n"/>
      <c r="G888" s="6" t="n"/>
      <c r="H888" s="10">
        <f>IF($N888&lt;&gt;1,"",IF(AND($I888&gt;0,ISNUMBER($F888)),$F888,$R888))</f>
        <v/>
      </c>
      <c r="I888" s="9">
        <f>IF($N888&lt;&gt;1,"",IF($D888="Salida",-ABS($E888),IF($D888="Entrada",ABS($E888),$E888)))</f>
        <v/>
      </c>
      <c r="J888" s="9">
        <f>IF($N888&lt;&gt;1,"",$Q888+$I888)</f>
        <v/>
      </c>
      <c r="K888" s="10">
        <f>IF($N888&lt;&gt;1,"",IF($I888&gt;0,IF($Q888&gt;0,($Q888*$R888+$I888*$H888)/($Q888+$I888),$H888),$R888))</f>
        <v/>
      </c>
      <c r="L888" s="10">
        <f>IF($N888&lt;&gt;1,"",ROUND($J888*$K888,2))</f>
        <v/>
      </c>
      <c r="N888" s="17">
        <f>IF(AND($B888&lt;&gt;"",ISNUMBER($E888),$D888&lt;&gt;""),1,0)</f>
        <v/>
      </c>
      <c r="O888" s="17">
        <f>IF($N888=1,COUNTIFS($B$2:$B888,$B888,$N$2:$N888,1),"")</f>
        <v/>
      </c>
      <c r="P888" s="17">
        <f>IF($N888=1,$B888&amp;"|"&amp;$O888,"")</f>
        <v/>
      </c>
      <c r="Q888" s="17">
        <f>IF($N888&lt;&gt;1,"",IF($O888=1,N(IFERROR(INDEX('Catálogo'!$F$2:$F$500,MATCH($B888,'Catálogo'!$A$2:$A$500,0)),0)),INDEX($J$1:$J$887,MATCH($B888&amp;"|"&amp;($O888-1),$P$1:$P$887,0))))</f>
        <v/>
      </c>
      <c r="R888" s="17">
        <f>IF($N888&lt;&gt;1,"",IF($O888=1,N(IFERROR(INDEX('Catálogo'!$E$2:$E$500,MATCH($B888,'Catálogo'!$A$2:$A$500,0)),0)),INDEX($K$1:$K$887,MATCH($B888&amp;"|"&amp;($O888-1),$P$1:$P$887,0))))</f>
        <v/>
      </c>
    </row>
    <row r="889" ht="18" customHeight="1">
      <c r="A889" s="18" t="n"/>
      <c r="B889" s="6" t="n"/>
      <c r="C889" s="19">
        <f>IF($B889="","",IFERROR(INDEX('Catálogo'!$B$2:$B$500,MATCH($B889,'Catálogo'!$A$2:$A$500,0)),"Clave no encontrada"))</f>
        <v/>
      </c>
      <c r="D889" s="6" t="n"/>
      <c r="E889" s="8" t="n"/>
      <c r="F889" s="7" t="n"/>
      <c r="G889" s="6" t="n"/>
      <c r="H889" s="10">
        <f>IF($N889&lt;&gt;1,"",IF(AND($I889&gt;0,ISNUMBER($F889)),$F889,$R889))</f>
        <v/>
      </c>
      <c r="I889" s="9">
        <f>IF($N889&lt;&gt;1,"",IF($D889="Salida",-ABS($E889),IF($D889="Entrada",ABS($E889),$E889)))</f>
        <v/>
      </c>
      <c r="J889" s="9">
        <f>IF($N889&lt;&gt;1,"",$Q889+$I889)</f>
        <v/>
      </c>
      <c r="K889" s="10">
        <f>IF($N889&lt;&gt;1,"",IF($I889&gt;0,IF($Q889&gt;0,($Q889*$R889+$I889*$H889)/($Q889+$I889),$H889),$R889))</f>
        <v/>
      </c>
      <c r="L889" s="10">
        <f>IF($N889&lt;&gt;1,"",ROUND($J889*$K889,2))</f>
        <v/>
      </c>
      <c r="N889" s="17">
        <f>IF(AND($B889&lt;&gt;"",ISNUMBER($E889),$D889&lt;&gt;""),1,0)</f>
        <v/>
      </c>
      <c r="O889" s="17">
        <f>IF($N889=1,COUNTIFS($B$2:$B889,$B889,$N$2:$N889,1),"")</f>
        <v/>
      </c>
      <c r="P889" s="17">
        <f>IF($N889=1,$B889&amp;"|"&amp;$O889,"")</f>
        <v/>
      </c>
      <c r="Q889" s="17">
        <f>IF($N889&lt;&gt;1,"",IF($O889=1,N(IFERROR(INDEX('Catálogo'!$F$2:$F$500,MATCH($B889,'Catálogo'!$A$2:$A$500,0)),0)),INDEX($J$1:$J$888,MATCH($B889&amp;"|"&amp;($O889-1),$P$1:$P$888,0))))</f>
        <v/>
      </c>
      <c r="R889" s="17">
        <f>IF($N889&lt;&gt;1,"",IF($O889=1,N(IFERROR(INDEX('Catálogo'!$E$2:$E$500,MATCH($B889,'Catálogo'!$A$2:$A$500,0)),0)),INDEX($K$1:$K$888,MATCH($B889&amp;"|"&amp;($O889-1),$P$1:$P$888,0))))</f>
        <v/>
      </c>
    </row>
    <row r="890" ht="18" customHeight="1">
      <c r="A890" s="18" t="n"/>
      <c r="B890" s="6" t="n"/>
      <c r="C890" s="19">
        <f>IF($B890="","",IFERROR(INDEX('Catálogo'!$B$2:$B$500,MATCH($B890,'Catálogo'!$A$2:$A$500,0)),"Clave no encontrada"))</f>
        <v/>
      </c>
      <c r="D890" s="6" t="n"/>
      <c r="E890" s="8" t="n"/>
      <c r="F890" s="7" t="n"/>
      <c r="G890" s="6" t="n"/>
      <c r="H890" s="10">
        <f>IF($N890&lt;&gt;1,"",IF(AND($I890&gt;0,ISNUMBER($F890)),$F890,$R890))</f>
        <v/>
      </c>
      <c r="I890" s="9">
        <f>IF($N890&lt;&gt;1,"",IF($D890="Salida",-ABS($E890),IF($D890="Entrada",ABS($E890),$E890)))</f>
        <v/>
      </c>
      <c r="J890" s="9">
        <f>IF($N890&lt;&gt;1,"",$Q890+$I890)</f>
        <v/>
      </c>
      <c r="K890" s="10">
        <f>IF($N890&lt;&gt;1,"",IF($I890&gt;0,IF($Q890&gt;0,($Q890*$R890+$I890*$H890)/($Q890+$I890),$H890),$R890))</f>
        <v/>
      </c>
      <c r="L890" s="10">
        <f>IF($N890&lt;&gt;1,"",ROUND($J890*$K890,2))</f>
        <v/>
      </c>
      <c r="N890" s="17">
        <f>IF(AND($B890&lt;&gt;"",ISNUMBER($E890),$D890&lt;&gt;""),1,0)</f>
        <v/>
      </c>
      <c r="O890" s="17">
        <f>IF($N890=1,COUNTIFS($B$2:$B890,$B890,$N$2:$N890,1),"")</f>
        <v/>
      </c>
      <c r="P890" s="17">
        <f>IF($N890=1,$B890&amp;"|"&amp;$O890,"")</f>
        <v/>
      </c>
      <c r="Q890" s="17">
        <f>IF($N890&lt;&gt;1,"",IF($O890=1,N(IFERROR(INDEX('Catálogo'!$F$2:$F$500,MATCH($B890,'Catálogo'!$A$2:$A$500,0)),0)),INDEX($J$1:$J$889,MATCH($B890&amp;"|"&amp;($O890-1),$P$1:$P$889,0))))</f>
        <v/>
      </c>
      <c r="R890" s="17">
        <f>IF($N890&lt;&gt;1,"",IF($O890=1,N(IFERROR(INDEX('Catálogo'!$E$2:$E$500,MATCH($B890,'Catálogo'!$A$2:$A$500,0)),0)),INDEX($K$1:$K$889,MATCH($B890&amp;"|"&amp;($O890-1),$P$1:$P$889,0))))</f>
        <v/>
      </c>
    </row>
    <row r="891" ht="18" customHeight="1">
      <c r="A891" s="18" t="n"/>
      <c r="B891" s="6" t="n"/>
      <c r="C891" s="19">
        <f>IF($B891="","",IFERROR(INDEX('Catálogo'!$B$2:$B$500,MATCH($B891,'Catálogo'!$A$2:$A$500,0)),"Clave no encontrada"))</f>
        <v/>
      </c>
      <c r="D891" s="6" t="n"/>
      <c r="E891" s="8" t="n"/>
      <c r="F891" s="7" t="n"/>
      <c r="G891" s="6" t="n"/>
      <c r="H891" s="10">
        <f>IF($N891&lt;&gt;1,"",IF(AND($I891&gt;0,ISNUMBER($F891)),$F891,$R891))</f>
        <v/>
      </c>
      <c r="I891" s="9">
        <f>IF($N891&lt;&gt;1,"",IF($D891="Salida",-ABS($E891),IF($D891="Entrada",ABS($E891),$E891)))</f>
        <v/>
      </c>
      <c r="J891" s="9">
        <f>IF($N891&lt;&gt;1,"",$Q891+$I891)</f>
        <v/>
      </c>
      <c r="K891" s="10">
        <f>IF($N891&lt;&gt;1,"",IF($I891&gt;0,IF($Q891&gt;0,($Q891*$R891+$I891*$H891)/($Q891+$I891),$H891),$R891))</f>
        <v/>
      </c>
      <c r="L891" s="10">
        <f>IF($N891&lt;&gt;1,"",ROUND($J891*$K891,2))</f>
        <v/>
      </c>
      <c r="N891" s="17">
        <f>IF(AND($B891&lt;&gt;"",ISNUMBER($E891),$D891&lt;&gt;""),1,0)</f>
        <v/>
      </c>
      <c r="O891" s="17">
        <f>IF($N891=1,COUNTIFS($B$2:$B891,$B891,$N$2:$N891,1),"")</f>
        <v/>
      </c>
      <c r="P891" s="17">
        <f>IF($N891=1,$B891&amp;"|"&amp;$O891,"")</f>
        <v/>
      </c>
      <c r="Q891" s="17">
        <f>IF($N891&lt;&gt;1,"",IF($O891=1,N(IFERROR(INDEX('Catálogo'!$F$2:$F$500,MATCH($B891,'Catálogo'!$A$2:$A$500,0)),0)),INDEX($J$1:$J$890,MATCH($B891&amp;"|"&amp;($O891-1),$P$1:$P$890,0))))</f>
        <v/>
      </c>
      <c r="R891" s="17">
        <f>IF($N891&lt;&gt;1,"",IF($O891=1,N(IFERROR(INDEX('Catálogo'!$E$2:$E$500,MATCH($B891,'Catálogo'!$A$2:$A$500,0)),0)),INDEX($K$1:$K$890,MATCH($B891&amp;"|"&amp;($O891-1),$P$1:$P$890,0))))</f>
        <v/>
      </c>
    </row>
    <row r="892" ht="18" customHeight="1">
      <c r="A892" s="18" t="n"/>
      <c r="B892" s="6" t="n"/>
      <c r="C892" s="19">
        <f>IF($B892="","",IFERROR(INDEX('Catálogo'!$B$2:$B$500,MATCH($B892,'Catálogo'!$A$2:$A$500,0)),"Clave no encontrada"))</f>
        <v/>
      </c>
      <c r="D892" s="6" t="n"/>
      <c r="E892" s="8" t="n"/>
      <c r="F892" s="7" t="n"/>
      <c r="G892" s="6" t="n"/>
      <c r="H892" s="10">
        <f>IF($N892&lt;&gt;1,"",IF(AND($I892&gt;0,ISNUMBER($F892)),$F892,$R892))</f>
        <v/>
      </c>
      <c r="I892" s="9">
        <f>IF($N892&lt;&gt;1,"",IF($D892="Salida",-ABS($E892),IF($D892="Entrada",ABS($E892),$E892)))</f>
        <v/>
      </c>
      <c r="J892" s="9">
        <f>IF($N892&lt;&gt;1,"",$Q892+$I892)</f>
        <v/>
      </c>
      <c r="K892" s="10">
        <f>IF($N892&lt;&gt;1,"",IF($I892&gt;0,IF($Q892&gt;0,($Q892*$R892+$I892*$H892)/($Q892+$I892),$H892),$R892))</f>
        <v/>
      </c>
      <c r="L892" s="10">
        <f>IF($N892&lt;&gt;1,"",ROUND($J892*$K892,2))</f>
        <v/>
      </c>
      <c r="N892" s="17">
        <f>IF(AND($B892&lt;&gt;"",ISNUMBER($E892),$D892&lt;&gt;""),1,0)</f>
        <v/>
      </c>
      <c r="O892" s="17">
        <f>IF($N892=1,COUNTIFS($B$2:$B892,$B892,$N$2:$N892,1),"")</f>
        <v/>
      </c>
      <c r="P892" s="17">
        <f>IF($N892=1,$B892&amp;"|"&amp;$O892,"")</f>
        <v/>
      </c>
      <c r="Q892" s="17">
        <f>IF($N892&lt;&gt;1,"",IF($O892=1,N(IFERROR(INDEX('Catálogo'!$F$2:$F$500,MATCH($B892,'Catálogo'!$A$2:$A$500,0)),0)),INDEX($J$1:$J$891,MATCH($B892&amp;"|"&amp;($O892-1),$P$1:$P$891,0))))</f>
        <v/>
      </c>
      <c r="R892" s="17">
        <f>IF($N892&lt;&gt;1,"",IF($O892=1,N(IFERROR(INDEX('Catálogo'!$E$2:$E$500,MATCH($B892,'Catálogo'!$A$2:$A$500,0)),0)),INDEX($K$1:$K$891,MATCH($B892&amp;"|"&amp;($O892-1),$P$1:$P$891,0))))</f>
        <v/>
      </c>
    </row>
    <row r="893" ht="18" customHeight="1">
      <c r="A893" s="18" t="n"/>
      <c r="B893" s="6" t="n"/>
      <c r="C893" s="19">
        <f>IF($B893="","",IFERROR(INDEX('Catálogo'!$B$2:$B$500,MATCH($B893,'Catálogo'!$A$2:$A$500,0)),"Clave no encontrada"))</f>
        <v/>
      </c>
      <c r="D893" s="6" t="n"/>
      <c r="E893" s="8" t="n"/>
      <c r="F893" s="7" t="n"/>
      <c r="G893" s="6" t="n"/>
      <c r="H893" s="10">
        <f>IF($N893&lt;&gt;1,"",IF(AND($I893&gt;0,ISNUMBER($F893)),$F893,$R893))</f>
        <v/>
      </c>
      <c r="I893" s="9">
        <f>IF($N893&lt;&gt;1,"",IF($D893="Salida",-ABS($E893),IF($D893="Entrada",ABS($E893),$E893)))</f>
        <v/>
      </c>
      <c r="J893" s="9">
        <f>IF($N893&lt;&gt;1,"",$Q893+$I893)</f>
        <v/>
      </c>
      <c r="K893" s="10">
        <f>IF($N893&lt;&gt;1,"",IF($I893&gt;0,IF($Q893&gt;0,($Q893*$R893+$I893*$H893)/($Q893+$I893),$H893),$R893))</f>
        <v/>
      </c>
      <c r="L893" s="10">
        <f>IF($N893&lt;&gt;1,"",ROUND($J893*$K893,2))</f>
        <v/>
      </c>
      <c r="N893" s="17">
        <f>IF(AND($B893&lt;&gt;"",ISNUMBER($E893),$D893&lt;&gt;""),1,0)</f>
        <v/>
      </c>
      <c r="O893" s="17">
        <f>IF($N893=1,COUNTIFS($B$2:$B893,$B893,$N$2:$N893,1),"")</f>
        <v/>
      </c>
      <c r="P893" s="17">
        <f>IF($N893=1,$B893&amp;"|"&amp;$O893,"")</f>
        <v/>
      </c>
      <c r="Q893" s="17">
        <f>IF($N893&lt;&gt;1,"",IF($O893=1,N(IFERROR(INDEX('Catálogo'!$F$2:$F$500,MATCH($B893,'Catálogo'!$A$2:$A$500,0)),0)),INDEX($J$1:$J$892,MATCH($B893&amp;"|"&amp;($O893-1),$P$1:$P$892,0))))</f>
        <v/>
      </c>
      <c r="R893" s="17">
        <f>IF($N893&lt;&gt;1,"",IF($O893=1,N(IFERROR(INDEX('Catálogo'!$E$2:$E$500,MATCH($B893,'Catálogo'!$A$2:$A$500,0)),0)),INDEX($K$1:$K$892,MATCH($B893&amp;"|"&amp;($O893-1),$P$1:$P$892,0))))</f>
        <v/>
      </c>
    </row>
    <row r="894" ht="18" customHeight="1">
      <c r="A894" s="18" t="n"/>
      <c r="B894" s="6" t="n"/>
      <c r="C894" s="19">
        <f>IF($B894="","",IFERROR(INDEX('Catálogo'!$B$2:$B$500,MATCH($B894,'Catálogo'!$A$2:$A$500,0)),"Clave no encontrada"))</f>
        <v/>
      </c>
      <c r="D894" s="6" t="n"/>
      <c r="E894" s="8" t="n"/>
      <c r="F894" s="7" t="n"/>
      <c r="G894" s="6" t="n"/>
      <c r="H894" s="10">
        <f>IF($N894&lt;&gt;1,"",IF(AND($I894&gt;0,ISNUMBER($F894)),$F894,$R894))</f>
        <v/>
      </c>
      <c r="I894" s="9">
        <f>IF($N894&lt;&gt;1,"",IF($D894="Salida",-ABS($E894),IF($D894="Entrada",ABS($E894),$E894)))</f>
        <v/>
      </c>
      <c r="J894" s="9">
        <f>IF($N894&lt;&gt;1,"",$Q894+$I894)</f>
        <v/>
      </c>
      <c r="K894" s="10">
        <f>IF($N894&lt;&gt;1,"",IF($I894&gt;0,IF($Q894&gt;0,($Q894*$R894+$I894*$H894)/($Q894+$I894),$H894),$R894))</f>
        <v/>
      </c>
      <c r="L894" s="10">
        <f>IF($N894&lt;&gt;1,"",ROUND($J894*$K894,2))</f>
        <v/>
      </c>
      <c r="N894" s="17">
        <f>IF(AND($B894&lt;&gt;"",ISNUMBER($E894),$D894&lt;&gt;""),1,0)</f>
        <v/>
      </c>
      <c r="O894" s="17">
        <f>IF($N894=1,COUNTIFS($B$2:$B894,$B894,$N$2:$N894,1),"")</f>
        <v/>
      </c>
      <c r="P894" s="17">
        <f>IF($N894=1,$B894&amp;"|"&amp;$O894,"")</f>
        <v/>
      </c>
      <c r="Q894" s="17">
        <f>IF($N894&lt;&gt;1,"",IF($O894=1,N(IFERROR(INDEX('Catálogo'!$F$2:$F$500,MATCH($B894,'Catálogo'!$A$2:$A$500,0)),0)),INDEX($J$1:$J$893,MATCH($B894&amp;"|"&amp;($O894-1),$P$1:$P$893,0))))</f>
        <v/>
      </c>
      <c r="R894" s="17">
        <f>IF($N894&lt;&gt;1,"",IF($O894=1,N(IFERROR(INDEX('Catálogo'!$E$2:$E$500,MATCH($B894,'Catálogo'!$A$2:$A$500,0)),0)),INDEX($K$1:$K$893,MATCH($B894&amp;"|"&amp;($O894-1),$P$1:$P$893,0))))</f>
        <v/>
      </c>
    </row>
    <row r="895" ht="18" customHeight="1">
      <c r="A895" s="18" t="n"/>
      <c r="B895" s="6" t="n"/>
      <c r="C895" s="19">
        <f>IF($B895="","",IFERROR(INDEX('Catálogo'!$B$2:$B$500,MATCH($B895,'Catálogo'!$A$2:$A$500,0)),"Clave no encontrada"))</f>
        <v/>
      </c>
      <c r="D895" s="6" t="n"/>
      <c r="E895" s="8" t="n"/>
      <c r="F895" s="7" t="n"/>
      <c r="G895" s="6" t="n"/>
      <c r="H895" s="10">
        <f>IF($N895&lt;&gt;1,"",IF(AND($I895&gt;0,ISNUMBER($F895)),$F895,$R895))</f>
        <v/>
      </c>
      <c r="I895" s="9">
        <f>IF($N895&lt;&gt;1,"",IF($D895="Salida",-ABS($E895),IF($D895="Entrada",ABS($E895),$E895)))</f>
        <v/>
      </c>
      <c r="J895" s="9">
        <f>IF($N895&lt;&gt;1,"",$Q895+$I895)</f>
        <v/>
      </c>
      <c r="K895" s="10">
        <f>IF($N895&lt;&gt;1,"",IF($I895&gt;0,IF($Q895&gt;0,($Q895*$R895+$I895*$H895)/($Q895+$I895),$H895),$R895))</f>
        <v/>
      </c>
      <c r="L895" s="10">
        <f>IF($N895&lt;&gt;1,"",ROUND($J895*$K895,2))</f>
        <v/>
      </c>
      <c r="N895" s="17">
        <f>IF(AND($B895&lt;&gt;"",ISNUMBER($E895),$D895&lt;&gt;""),1,0)</f>
        <v/>
      </c>
      <c r="O895" s="17">
        <f>IF($N895=1,COUNTIFS($B$2:$B895,$B895,$N$2:$N895,1),"")</f>
        <v/>
      </c>
      <c r="P895" s="17">
        <f>IF($N895=1,$B895&amp;"|"&amp;$O895,"")</f>
        <v/>
      </c>
      <c r="Q895" s="17">
        <f>IF($N895&lt;&gt;1,"",IF($O895=1,N(IFERROR(INDEX('Catálogo'!$F$2:$F$500,MATCH($B895,'Catálogo'!$A$2:$A$500,0)),0)),INDEX($J$1:$J$894,MATCH($B895&amp;"|"&amp;($O895-1),$P$1:$P$894,0))))</f>
        <v/>
      </c>
      <c r="R895" s="17">
        <f>IF($N895&lt;&gt;1,"",IF($O895=1,N(IFERROR(INDEX('Catálogo'!$E$2:$E$500,MATCH($B895,'Catálogo'!$A$2:$A$500,0)),0)),INDEX($K$1:$K$894,MATCH($B895&amp;"|"&amp;($O895-1),$P$1:$P$894,0))))</f>
        <v/>
      </c>
    </row>
    <row r="896" ht="18" customHeight="1">
      <c r="A896" s="18" t="n"/>
      <c r="B896" s="6" t="n"/>
      <c r="C896" s="19">
        <f>IF($B896="","",IFERROR(INDEX('Catálogo'!$B$2:$B$500,MATCH($B896,'Catálogo'!$A$2:$A$500,0)),"Clave no encontrada"))</f>
        <v/>
      </c>
      <c r="D896" s="6" t="n"/>
      <c r="E896" s="8" t="n"/>
      <c r="F896" s="7" t="n"/>
      <c r="G896" s="6" t="n"/>
      <c r="H896" s="10">
        <f>IF($N896&lt;&gt;1,"",IF(AND($I896&gt;0,ISNUMBER($F896)),$F896,$R896))</f>
        <v/>
      </c>
      <c r="I896" s="9">
        <f>IF($N896&lt;&gt;1,"",IF($D896="Salida",-ABS($E896),IF($D896="Entrada",ABS($E896),$E896)))</f>
        <v/>
      </c>
      <c r="J896" s="9">
        <f>IF($N896&lt;&gt;1,"",$Q896+$I896)</f>
        <v/>
      </c>
      <c r="K896" s="10">
        <f>IF($N896&lt;&gt;1,"",IF($I896&gt;0,IF($Q896&gt;0,($Q896*$R896+$I896*$H896)/($Q896+$I896),$H896),$R896))</f>
        <v/>
      </c>
      <c r="L896" s="10">
        <f>IF($N896&lt;&gt;1,"",ROUND($J896*$K896,2))</f>
        <v/>
      </c>
      <c r="N896" s="17">
        <f>IF(AND($B896&lt;&gt;"",ISNUMBER($E896),$D896&lt;&gt;""),1,0)</f>
        <v/>
      </c>
      <c r="O896" s="17">
        <f>IF($N896=1,COUNTIFS($B$2:$B896,$B896,$N$2:$N896,1),"")</f>
        <v/>
      </c>
      <c r="P896" s="17">
        <f>IF($N896=1,$B896&amp;"|"&amp;$O896,"")</f>
        <v/>
      </c>
      <c r="Q896" s="17">
        <f>IF($N896&lt;&gt;1,"",IF($O896=1,N(IFERROR(INDEX('Catálogo'!$F$2:$F$500,MATCH($B896,'Catálogo'!$A$2:$A$500,0)),0)),INDEX($J$1:$J$895,MATCH($B896&amp;"|"&amp;($O896-1),$P$1:$P$895,0))))</f>
        <v/>
      </c>
      <c r="R896" s="17">
        <f>IF($N896&lt;&gt;1,"",IF($O896=1,N(IFERROR(INDEX('Catálogo'!$E$2:$E$500,MATCH($B896,'Catálogo'!$A$2:$A$500,0)),0)),INDEX($K$1:$K$895,MATCH($B896&amp;"|"&amp;($O896-1),$P$1:$P$895,0))))</f>
        <v/>
      </c>
    </row>
    <row r="897" ht="18" customHeight="1">
      <c r="A897" s="18" t="n"/>
      <c r="B897" s="6" t="n"/>
      <c r="C897" s="19">
        <f>IF($B897="","",IFERROR(INDEX('Catálogo'!$B$2:$B$500,MATCH($B897,'Catálogo'!$A$2:$A$500,0)),"Clave no encontrada"))</f>
        <v/>
      </c>
      <c r="D897" s="6" t="n"/>
      <c r="E897" s="8" t="n"/>
      <c r="F897" s="7" t="n"/>
      <c r="G897" s="6" t="n"/>
      <c r="H897" s="10">
        <f>IF($N897&lt;&gt;1,"",IF(AND($I897&gt;0,ISNUMBER($F897)),$F897,$R897))</f>
        <v/>
      </c>
      <c r="I897" s="9">
        <f>IF($N897&lt;&gt;1,"",IF($D897="Salida",-ABS($E897),IF($D897="Entrada",ABS($E897),$E897)))</f>
        <v/>
      </c>
      <c r="J897" s="9">
        <f>IF($N897&lt;&gt;1,"",$Q897+$I897)</f>
        <v/>
      </c>
      <c r="K897" s="10">
        <f>IF($N897&lt;&gt;1,"",IF($I897&gt;0,IF($Q897&gt;0,($Q897*$R897+$I897*$H897)/($Q897+$I897),$H897),$R897))</f>
        <v/>
      </c>
      <c r="L897" s="10">
        <f>IF($N897&lt;&gt;1,"",ROUND($J897*$K897,2))</f>
        <v/>
      </c>
      <c r="N897" s="17">
        <f>IF(AND($B897&lt;&gt;"",ISNUMBER($E897),$D897&lt;&gt;""),1,0)</f>
        <v/>
      </c>
      <c r="O897" s="17">
        <f>IF($N897=1,COUNTIFS($B$2:$B897,$B897,$N$2:$N897,1),"")</f>
        <v/>
      </c>
      <c r="P897" s="17">
        <f>IF($N897=1,$B897&amp;"|"&amp;$O897,"")</f>
        <v/>
      </c>
      <c r="Q897" s="17">
        <f>IF($N897&lt;&gt;1,"",IF($O897=1,N(IFERROR(INDEX('Catálogo'!$F$2:$F$500,MATCH($B897,'Catálogo'!$A$2:$A$500,0)),0)),INDEX($J$1:$J$896,MATCH($B897&amp;"|"&amp;($O897-1),$P$1:$P$896,0))))</f>
        <v/>
      </c>
      <c r="R897" s="17">
        <f>IF($N897&lt;&gt;1,"",IF($O897=1,N(IFERROR(INDEX('Catálogo'!$E$2:$E$500,MATCH($B897,'Catálogo'!$A$2:$A$500,0)),0)),INDEX($K$1:$K$896,MATCH($B897&amp;"|"&amp;($O897-1),$P$1:$P$896,0))))</f>
        <v/>
      </c>
    </row>
    <row r="898" ht="18" customHeight="1">
      <c r="A898" s="18" t="n"/>
      <c r="B898" s="6" t="n"/>
      <c r="C898" s="19">
        <f>IF($B898="","",IFERROR(INDEX('Catálogo'!$B$2:$B$500,MATCH($B898,'Catálogo'!$A$2:$A$500,0)),"Clave no encontrada"))</f>
        <v/>
      </c>
      <c r="D898" s="6" t="n"/>
      <c r="E898" s="8" t="n"/>
      <c r="F898" s="7" t="n"/>
      <c r="G898" s="6" t="n"/>
      <c r="H898" s="10">
        <f>IF($N898&lt;&gt;1,"",IF(AND($I898&gt;0,ISNUMBER($F898)),$F898,$R898))</f>
        <v/>
      </c>
      <c r="I898" s="9">
        <f>IF($N898&lt;&gt;1,"",IF($D898="Salida",-ABS($E898),IF($D898="Entrada",ABS($E898),$E898)))</f>
        <v/>
      </c>
      <c r="J898" s="9">
        <f>IF($N898&lt;&gt;1,"",$Q898+$I898)</f>
        <v/>
      </c>
      <c r="K898" s="10">
        <f>IF($N898&lt;&gt;1,"",IF($I898&gt;0,IF($Q898&gt;0,($Q898*$R898+$I898*$H898)/($Q898+$I898),$H898),$R898))</f>
        <v/>
      </c>
      <c r="L898" s="10">
        <f>IF($N898&lt;&gt;1,"",ROUND($J898*$K898,2))</f>
        <v/>
      </c>
      <c r="N898" s="17">
        <f>IF(AND($B898&lt;&gt;"",ISNUMBER($E898),$D898&lt;&gt;""),1,0)</f>
        <v/>
      </c>
      <c r="O898" s="17">
        <f>IF($N898=1,COUNTIFS($B$2:$B898,$B898,$N$2:$N898,1),"")</f>
        <v/>
      </c>
      <c r="P898" s="17">
        <f>IF($N898=1,$B898&amp;"|"&amp;$O898,"")</f>
        <v/>
      </c>
      <c r="Q898" s="17">
        <f>IF($N898&lt;&gt;1,"",IF($O898=1,N(IFERROR(INDEX('Catálogo'!$F$2:$F$500,MATCH($B898,'Catálogo'!$A$2:$A$500,0)),0)),INDEX($J$1:$J$897,MATCH($B898&amp;"|"&amp;($O898-1),$P$1:$P$897,0))))</f>
        <v/>
      </c>
      <c r="R898" s="17">
        <f>IF($N898&lt;&gt;1,"",IF($O898=1,N(IFERROR(INDEX('Catálogo'!$E$2:$E$500,MATCH($B898,'Catálogo'!$A$2:$A$500,0)),0)),INDEX($K$1:$K$897,MATCH($B898&amp;"|"&amp;($O898-1),$P$1:$P$897,0))))</f>
        <v/>
      </c>
    </row>
    <row r="899" ht="18" customHeight="1">
      <c r="A899" s="18" t="n"/>
      <c r="B899" s="6" t="n"/>
      <c r="C899" s="19">
        <f>IF($B899="","",IFERROR(INDEX('Catálogo'!$B$2:$B$500,MATCH($B899,'Catálogo'!$A$2:$A$500,0)),"Clave no encontrada"))</f>
        <v/>
      </c>
      <c r="D899" s="6" t="n"/>
      <c r="E899" s="8" t="n"/>
      <c r="F899" s="7" t="n"/>
      <c r="G899" s="6" t="n"/>
      <c r="H899" s="10">
        <f>IF($N899&lt;&gt;1,"",IF(AND($I899&gt;0,ISNUMBER($F899)),$F899,$R899))</f>
        <v/>
      </c>
      <c r="I899" s="9">
        <f>IF($N899&lt;&gt;1,"",IF($D899="Salida",-ABS($E899),IF($D899="Entrada",ABS($E899),$E899)))</f>
        <v/>
      </c>
      <c r="J899" s="9">
        <f>IF($N899&lt;&gt;1,"",$Q899+$I899)</f>
        <v/>
      </c>
      <c r="K899" s="10">
        <f>IF($N899&lt;&gt;1,"",IF($I899&gt;0,IF($Q899&gt;0,($Q899*$R899+$I899*$H899)/($Q899+$I899),$H899),$R899))</f>
        <v/>
      </c>
      <c r="L899" s="10">
        <f>IF($N899&lt;&gt;1,"",ROUND($J899*$K899,2))</f>
        <v/>
      </c>
      <c r="N899" s="17">
        <f>IF(AND($B899&lt;&gt;"",ISNUMBER($E899),$D899&lt;&gt;""),1,0)</f>
        <v/>
      </c>
      <c r="O899" s="17">
        <f>IF($N899=1,COUNTIFS($B$2:$B899,$B899,$N$2:$N899,1),"")</f>
        <v/>
      </c>
      <c r="P899" s="17">
        <f>IF($N899=1,$B899&amp;"|"&amp;$O899,"")</f>
        <v/>
      </c>
      <c r="Q899" s="17">
        <f>IF($N899&lt;&gt;1,"",IF($O899=1,N(IFERROR(INDEX('Catálogo'!$F$2:$F$500,MATCH($B899,'Catálogo'!$A$2:$A$500,0)),0)),INDEX($J$1:$J$898,MATCH($B899&amp;"|"&amp;($O899-1),$P$1:$P$898,0))))</f>
        <v/>
      </c>
      <c r="R899" s="17">
        <f>IF($N899&lt;&gt;1,"",IF($O899=1,N(IFERROR(INDEX('Catálogo'!$E$2:$E$500,MATCH($B899,'Catálogo'!$A$2:$A$500,0)),0)),INDEX($K$1:$K$898,MATCH($B899&amp;"|"&amp;($O899-1),$P$1:$P$898,0))))</f>
        <v/>
      </c>
    </row>
    <row r="900" ht="18" customHeight="1">
      <c r="A900" s="18" t="n"/>
      <c r="B900" s="6" t="n"/>
      <c r="C900" s="19">
        <f>IF($B900="","",IFERROR(INDEX('Catálogo'!$B$2:$B$500,MATCH($B900,'Catálogo'!$A$2:$A$500,0)),"Clave no encontrada"))</f>
        <v/>
      </c>
      <c r="D900" s="6" t="n"/>
      <c r="E900" s="8" t="n"/>
      <c r="F900" s="7" t="n"/>
      <c r="G900" s="6" t="n"/>
      <c r="H900" s="10">
        <f>IF($N900&lt;&gt;1,"",IF(AND($I900&gt;0,ISNUMBER($F900)),$F900,$R900))</f>
        <v/>
      </c>
      <c r="I900" s="9">
        <f>IF($N900&lt;&gt;1,"",IF($D900="Salida",-ABS($E900),IF($D900="Entrada",ABS($E900),$E900)))</f>
        <v/>
      </c>
      <c r="J900" s="9">
        <f>IF($N900&lt;&gt;1,"",$Q900+$I900)</f>
        <v/>
      </c>
      <c r="K900" s="10">
        <f>IF($N900&lt;&gt;1,"",IF($I900&gt;0,IF($Q900&gt;0,($Q900*$R900+$I900*$H900)/($Q900+$I900),$H900),$R900))</f>
        <v/>
      </c>
      <c r="L900" s="10">
        <f>IF($N900&lt;&gt;1,"",ROUND($J900*$K900,2))</f>
        <v/>
      </c>
      <c r="N900" s="17">
        <f>IF(AND($B900&lt;&gt;"",ISNUMBER($E900),$D900&lt;&gt;""),1,0)</f>
        <v/>
      </c>
      <c r="O900" s="17">
        <f>IF($N900=1,COUNTIFS($B$2:$B900,$B900,$N$2:$N900,1),"")</f>
        <v/>
      </c>
      <c r="P900" s="17">
        <f>IF($N900=1,$B900&amp;"|"&amp;$O900,"")</f>
        <v/>
      </c>
      <c r="Q900" s="17">
        <f>IF($N900&lt;&gt;1,"",IF($O900=1,N(IFERROR(INDEX('Catálogo'!$F$2:$F$500,MATCH($B900,'Catálogo'!$A$2:$A$500,0)),0)),INDEX($J$1:$J$899,MATCH($B900&amp;"|"&amp;($O900-1),$P$1:$P$899,0))))</f>
        <v/>
      </c>
      <c r="R900" s="17">
        <f>IF($N900&lt;&gt;1,"",IF($O900=1,N(IFERROR(INDEX('Catálogo'!$E$2:$E$500,MATCH($B900,'Catálogo'!$A$2:$A$500,0)),0)),INDEX($K$1:$K$899,MATCH($B900&amp;"|"&amp;($O900-1),$P$1:$P$899,0))))</f>
        <v/>
      </c>
    </row>
    <row r="901" ht="18" customHeight="1">
      <c r="A901" s="18" t="n"/>
      <c r="B901" s="6" t="n"/>
      <c r="C901" s="19">
        <f>IF($B901="","",IFERROR(INDEX('Catálogo'!$B$2:$B$500,MATCH($B901,'Catálogo'!$A$2:$A$500,0)),"Clave no encontrada"))</f>
        <v/>
      </c>
      <c r="D901" s="6" t="n"/>
      <c r="E901" s="8" t="n"/>
      <c r="F901" s="7" t="n"/>
      <c r="G901" s="6" t="n"/>
      <c r="H901" s="10">
        <f>IF($N901&lt;&gt;1,"",IF(AND($I901&gt;0,ISNUMBER($F901)),$F901,$R901))</f>
        <v/>
      </c>
      <c r="I901" s="9">
        <f>IF($N901&lt;&gt;1,"",IF($D901="Salida",-ABS($E901),IF($D901="Entrada",ABS($E901),$E901)))</f>
        <v/>
      </c>
      <c r="J901" s="9">
        <f>IF($N901&lt;&gt;1,"",$Q901+$I901)</f>
        <v/>
      </c>
      <c r="K901" s="10">
        <f>IF($N901&lt;&gt;1,"",IF($I901&gt;0,IF($Q901&gt;0,($Q901*$R901+$I901*$H901)/($Q901+$I901),$H901),$R901))</f>
        <v/>
      </c>
      <c r="L901" s="10">
        <f>IF($N901&lt;&gt;1,"",ROUND($J901*$K901,2))</f>
        <v/>
      </c>
      <c r="N901" s="17">
        <f>IF(AND($B901&lt;&gt;"",ISNUMBER($E901),$D901&lt;&gt;""),1,0)</f>
        <v/>
      </c>
      <c r="O901" s="17">
        <f>IF($N901=1,COUNTIFS($B$2:$B901,$B901,$N$2:$N901,1),"")</f>
        <v/>
      </c>
      <c r="P901" s="17">
        <f>IF($N901=1,$B901&amp;"|"&amp;$O901,"")</f>
        <v/>
      </c>
      <c r="Q901" s="17">
        <f>IF($N901&lt;&gt;1,"",IF($O901=1,N(IFERROR(INDEX('Catálogo'!$F$2:$F$500,MATCH($B901,'Catálogo'!$A$2:$A$500,0)),0)),INDEX($J$1:$J$900,MATCH($B901&amp;"|"&amp;($O901-1),$P$1:$P$900,0))))</f>
        <v/>
      </c>
      <c r="R901" s="17">
        <f>IF($N901&lt;&gt;1,"",IF($O901=1,N(IFERROR(INDEX('Catálogo'!$E$2:$E$500,MATCH($B901,'Catálogo'!$A$2:$A$500,0)),0)),INDEX($K$1:$K$900,MATCH($B901&amp;"|"&amp;($O901-1),$P$1:$P$900,0))))</f>
        <v/>
      </c>
    </row>
    <row r="902" ht="18" customHeight="1">
      <c r="A902" s="18" t="n"/>
      <c r="B902" s="6" t="n"/>
      <c r="C902" s="19">
        <f>IF($B902="","",IFERROR(INDEX('Catálogo'!$B$2:$B$500,MATCH($B902,'Catálogo'!$A$2:$A$500,0)),"Clave no encontrada"))</f>
        <v/>
      </c>
      <c r="D902" s="6" t="n"/>
      <c r="E902" s="8" t="n"/>
      <c r="F902" s="7" t="n"/>
      <c r="G902" s="6" t="n"/>
      <c r="H902" s="10">
        <f>IF($N902&lt;&gt;1,"",IF(AND($I902&gt;0,ISNUMBER($F902)),$F902,$R902))</f>
        <v/>
      </c>
      <c r="I902" s="9">
        <f>IF($N902&lt;&gt;1,"",IF($D902="Salida",-ABS($E902),IF($D902="Entrada",ABS($E902),$E902)))</f>
        <v/>
      </c>
      <c r="J902" s="9">
        <f>IF($N902&lt;&gt;1,"",$Q902+$I902)</f>
        <v/>
      </c>
      <c r="K902" s="10">
        <f>IF($N902&lt;&gt;1,"",IF($I902&gt;0,IF($Q902&gt;0,($Q902*$R902+$I902*$H902)/($Q902+$I902),$H902),$R902))</f>
        <v/>
      </c>
      <c r="L902" s="10">
        <f>IF($N902&lt;&gt;1,"",ROUND($J902*$K902,2))</f>
        <v/>
      </c>
      <c r="N902" s="17">
        <f>IF(AND($B902&lt;&gt;"",ISNUMBER($E902),$D902&lt;&gt;""),1,0)</f>
        <v/>
      </c>
      <c r="O902" s="17">
        <f>IF($N902=1,COUNTIFS($B$2:$B902,$B902,$N$2:$N902,1),"")</f>
        <v/>
      </c>
      <c r="P902" s="17">
        <f>IF($N902=1,$B902&amp;"|"&amp;$O902,"")</f>
        <v/>
      </c>
      <c r="Q902" s="17">
        <f>IF($N902&lt;&gt;1,"",IF($O902=1,N(IFERROR(INDEX('Catálogo'!$F$2:$F$500,MATCH($B902,'Catálogo'!$A$2:$A$500,0)),0)),INDEX($J$1:$J$901,MATCH($B902&amp;"|"&amp;($O902-1),$P$1:$P$901,0))))</f>
        <v/>
      </c>
      <c r="R902" s="17">
        <f>IF($N902&lt;&gt;1,"",IF($O902=1,N(IFERROR(INDEX('Catálogo'!$E$2:$E$500,MATCH($B902,'Catálogo'!$A$2:$A$500,0)),0)),INDEX($K$1:$K$901,MATCH($B902&amp;"|"&amp;($O902-1),$P$1:$P$901,0))))</f>
        <v/>
      </c>
    </row>
    <row r="903" ht="18" customHeight="1">
      <c r="A903" s="18" t="n"/>
      <c r="B903" s="6" t="n"/>
      <c r="C903" s="19">
        <f>IF($B903="","",IFERROR(INDEX('Catálogo'!$B$2:$B$500,MATCH($B903,'Catálogo'!$A$2:$A$500,0)),"Clave no encontrada"))</f>
        <v/>
      </c>
      <c r="D903" s="6" t="n"/>
      <c r="E903" s="8" t="n"/>
      <c r="F903" s="7" t="n"/>
      <c r="G903" s="6" t="n"/>
      <c r="H903" s="10">
        <f>IF($N903&lt;&gt;1,"",IF(AND($I903&gt;0,ISNUMBER($F903)),$F903,$R903))</f>
        <v/>
      </c>
      <c r="I903" s="9">
        <f>IF($N903&lt;&gt;1,"",IF($D903="Salida",-ABS($E903),IF($D903="Entrada",ABS($E903),$E903)))</f>
        <v/>
      </c>
      <c r="J903" s="9">
        <f>IF($N903&lt;&gt;1,"",$Q903+$I903)</f>
        <v/>
      </c>
      <c r="K903" s="10">
        <f>IF($N903&lt;&gt;1,"",IF($I903&gt;0,IF($Q903&gt;0,($Q903*$R903+$I903*$H903)/($Q903+$I903),$H903),$R903))</f>
        <v/>
      </c>
      <c r="L903" s="10">
        <f>IF($N903&lt;&gt;1,"",ROUND($J903*$K903,2))</f>
        <v/>
      </c>
      <c r="N903" s="17">
        <f>IF(AND($B903&lt;&gt;"",ISNUMBER($E903),$D903&lt;&gt;""),1,0)</f>
        <v/>
      </c>
      <c r="O903" s="17">
        <f>IF($N903=1,COUNTIFS($B$2:$B903,$B903,$N$2:$N903,1),"")</f>
        <v/>
      </c>
      <c r="P903" s="17">
        <f>IF($N903=1,$B903&amp;"|"&amp;$O903,"")</f>
        <v/>
      </c>
      <c r="Q903" s="17">
        <f>IF($N903&lt;&gt;1,"",IF($O903=1,N(IFERROR(INDEX('Catálogo'!$F$2:$F$500,MATCH($B903,'Catálogo'!$A$2:$A$500,0)),0)),INDEX($J$1:$J$902,MATCH($B903&amp;"|"&amp;($O903-1),$P$1:$P$902,0))))</f>
        <v/>
      </c>
      <c r="R903" s="17">
        <f>IF($N903&lt;&gt;1,"",IF($O903=1,N(IFERROR(INDEX('Catálogo'!$E$2:$E$500,MATCH($B903,'Catálogo'!$A$2:$A$500,0)),0)),INDEX($K$1:$K$902,MATCH($B903&amp;"|"&amp;($O903-1),$P$1:$P$902,0))))</f>
        <v/>
      </c>
    </row>
    <row r="904" ht="18" customHeight="1">
      <c r="A904" s="18" t="n"/>
      <c r="B904" s="6" t="n"/>
      <c r="C904" s="19">
        <f>IF($B904="","",IFERROR(INDEX('Catálogo'!$B$2:$B$500,MATCH($B904,'Catálogo'!$A$2:$A$500,0)),"Clave no encontrada"))</f>
        <v/>
      </c>
      <c r="D904" s="6" t="n"/>
      <c r="E904" s="8" t="n"/>
      <c r="F904" s="7" t="n"/>
      <c r="G904" s="6" t="n"/>
      <c r="H904" s="10">
        <f>IF($N904&lt;&gt;1,"",IF(AND($I904&gt;0,ISNUMBER($F904)),$F904,$R904))</f>
        <v/>
      </c>
      <c r="I904" s="9">
        <f>IF($N904&lt;&gt;1,"",IF($D904="Salida",-ABS($E904),IF($D904="Entrada",ABS($E904),$E904)))</f>
        <v/>
      </c>
      <c r="J904" s="9">
        <f>IF($N904&lt;&gt;1,"",$Q904+$I904)</f>
        <v/>
      </c>
      <c r="K904" s="10">
        <f>IF($N904&lt;&gt;1,"",IF($I904&gt;0,IF($Q904&gt;0,($Q904*$R904+$I904*$H904)/($Q904+$I904),$H904),$R904))</f>
        <v/>
      </c>
      <c r="L904" s="10">
        <f>IF($N904&lt;&gt;1,"",ROUND($J904*$K904,2))</f>
        <v/>
      </c>
      <c r="N904" s="17">
        <f>IF(AND($B904&lt;&gt;"",ISNUMBER($E904),$D904&lt;&gt;""),1,0)</f>
        <v/>
      </c>
      <c r="O904" s="17">
        <f>IF($N904=1,COUNTIFS($B$2:$B904,$B904,$N$2:$N904,1),"")</f>
        <v/>
      </c>
      <c r="P904" s="17">
        <f>IF($N904=1,$B904&amp;"|"&amp;$O904,"")</f>
        <v/>
      </c>
      <c r="Q904" s="17">
        <f>IF($N904&lt;&gt;1,"",IF($O904=1,N(IFERROR(INDEX('Catálogo'!$F$2:$F$500,MATCH($B904,'Catálogo'!$A$2:$A$500,0)),0)),INDEX($J$1:$J$903,MATCH($B904&amp;"|"&amp;($O904-1),$P$1:$P$903,0))))</f>
        <v/>
      </c>
      <c r="R904" s="17">
        <f>IF($N904&lt;&gt;1,"",IF($O904=1,N(IFERROR(INDEX('Catálogo'!$E$2:$E$500,MATCH($B904,'Catálogo'!$A$2:$A$500,0)),0)),INDEX($K$1:$K$903,MATCH($B904&amp;"|"&amp;($O904-1),$P$1:$P$903,0))))</f>
        <v/>
      </c>
    </row>
    <row r="905" ht="18" customHeight="1">
      <c r="A905" s="18" t="n"/>
      <c r="B905" s="6" t="n"/>
      <c r="C905" s="19">
        <f>IF($B905="","",IFERROR(INDEX('Catálogo'!$B$2:$B$500,MATCH($B905,'Catálogo'!$A$2:$A$500,0)),"Clave no encontrada"))</f>
        <v/>
      </c>
      <c r="D905" s="6" t="n"/>
      <c r="E905" s="8" t="n"/>
      <c r="F905" s="7" t="n"/>
      <c r="G905" s="6" t="n"/>
      <c r="H905" s="10">
        <f>IF($N905&lt;&gt;1,"",IF(AND($I905&gt;0,ISNUMBER($F905)),$F905,$R905))</f>
        <v/>
      </c>
      <c r="I905" s="9">
        <f>IF($N905&lt;&gt;1,"",IF($D905="Salida",-ABS($E905),IF($D905="Entrada",ABS($E905),$E905)))</f>
        <v/>
      </c>
      <c r="J905" s="9">
        <f>IF($N905&lt;&gt;1,"",$Q905+$I905)</f>
        <v/>
      </c>
      <c r="K905" s="10">
        <f>IF($N905&lt;&gt;1,"",IF($I905&gt;0,IF($Q905&gt;0,($Q905*$R905+$I905*$H905)/($Q905+$I905),$H905),$R905))</f>
        <v/>
      </c>
      <c r="L905" s="10">
        <f>IF($N905&lt;&gt;1,"",ROUND($J905*$K905,2))</f>
        <v/>
      </c>
      <c r="N905" s="17">
        <f>IF(AND($B905&lt;&gt;"",ISNUMBER($E905),$D905&lt;&gt;""),1,0)</f>
        <v/>
      </c>
      <c r="O905" s="17">
        <f>IF($N905=1,COUNTIFS($B$2:$B905,$B905,$N$2:$N905,1),"")</f>
        <v/>
      </c>
      <c r="P905" s="17">
        <f>IF($N905=1,$B905&amp;"|"&amp;$O905,"")</f>
        <v/>
      </c>
      <c r="Q905" s="17">
        <f>IF($N905&lt;&gt;1,"",IF($O905=1,N(IFERROR(INDEX('Catálogo'!$F$2:$F$500,MATCH($B905,'Catálogo'!$A$2:$A$500,0)),0)),INDEX($J$1:$J$904,MATCH($B905&amp;"|"&amp;($O905-1),$P$1:$P$904,0))))</f>
        <v/>
      </c>
      <c r="R905" s="17">
        <f>IF($N905&lt;&gt;1,"",IF($O905=1,N(IFERROR(INDEX('Catálogo'!$E$2:$E$500,MATCH($B905,'Catálogo'!$A$2:$A$500,0)),0)),INDEX($K$1:$K$904,MATCH($B905&amp;"|"&amp;($O905-1),$P$1:$P$904,0))))</f>
        <v/>
      </c>
    </row>
    <row r="906" ht="18" customHeight="1">
      <c r="A906" s="18" t="n"/>
      <c r="B906" s="6" t="n"/>
      <c r="C906" s="19">
        <f>IF($B906="","",IFERROR(INDEX('Catálogo'!$B$2:$B$500,MATCH($B906,'Catálogo'!$A$2:$A$500,0)),"Clave no encontrada"))</f>
        <v/>
      </c>
      <c r="D906" s="6" t="n"/>
      <c r="E906" s="8" t="n"/>
      <c r="F906" s="7" t="n"/>
      <c r="G906" s="6" t="n"/>
      <c r="H906" s="10">
        <f>IF($N906&lt;&gt;1,"",IF(AND($I906&gt;0,ISNUMBER($F906)),$F906,$R906))</f>
        <v/>
      </c>
      <c r="I906" s="9">
        <f>IF($N906&lt;&gt;1,"",IF($D906="Salida",-ABS($E906),IF($D906="Entrada",ABS($E906),$E906)))</f>
        <v/>
      </c>
      <c r="J906" s="9">
        <f>IF($N906&lt;&gt;1,"",$Q906+$I906)</f>
        <v/>
      </c>
      <c r="K906" s="10">
        <f>IF($N906&lt;&gt;1,"",IF($I906&gt;0,IF($Q906&gt;0,($Q906*$R906+$I906*$H906)/($Q906+$I906),$H906),$R906))</f>
        <v/>
      </c>
      <c r="L906" s="10">
        <f>IF($N906&lt;&gt;1,"",ROUND($J906*$K906,2))</f>
        <v/>
      </c>
      <c r="N906" s="17">
        <f>IF(AND($B906&lt;&gt;"",ISNUMBER($E906),$D906&lt;&gt;""),1,0)</f>
        <v/>
      </c>
      <c r="O906" s="17">
        <f>IF($N906=1,COUNTIFS($B$2:$B906,$B906,$N$2:$N906,1),"")</f>
        <v/>
      </c>
      <c r="P906" s="17">
        <f>IF($N906=1,$B906&amp;"|"&amp;$O906,"")</f>
        <v/>
      </c>
      <c r="Q906" s="17">
        <f>IF($N906&lt;&gt;1,"",IF($O906=1,N(IFERROR(INDEX('Catálogo'!$F$2:$F$500,MATCH($B906,'Catálogo'!$A$2:$A$500,0)),0)),INDEX($J$1:$J$905,MATCH($B906&amp;"|"&amp;($O906-1),$P$1:$P$905,0))))</f>
        <v/>
      </c>
      <c r="R906" s="17">
        <f>IF($N906&lt;&gt;1,"",IF($O906=1,N(IFERROR(INDEX('Catálogo'!$E$2:$E$500,MATCH($B906,'Catálogo'!$A$2:$A$500,0)),0)),INDEX($K$1:$K$905,MATCH($B906&amp;"|"&amp;($O906-1),$P$1:$P$905,0))))</f>
        <v/>
      </c>
    </row>
    <row r="907" ht="18" customHeight="1">
      <c r="A907" s="18" t="n"/>
      <c r="B907" s="6" t="n"/>
      <c r="C907" s="19">
        <f>IF($B907="","",IFERROR(INDEX('Catálogo'!$B$2:$B$500,MATCH($B907,'Catálogo'!$A$2:$A$500,0)),"Clave no encontrada"))</f>
        <v/>
      </c>
      <c r="D907" s="6" t="n"/>
      <c r="E907" s="8" t="n"/>
      <c r="F907" s="7" t="n"/>
      <c r="G907" s="6" t="n"/>
      <c r="H907" s="10">
        <f>IF($N907&lt;&gt;1,"",IF(AND($I907&gt;0,ISNUMBER($F907)),$F907,$R907))</f>
        <v/>
      </c>
      <c r="I907" s="9">
        <f>IF($N907&lt;&gt;1,"",IF($D907="Salida",-ABS($E907),IF($D907="Entrada",ABS($E907),$E907)))</f>
        <v/>
      </c>
      <c r="J907" s="9">
        <f>IF($N907&lt;&gt;1,"",$Q907+$I907)</f>
        <v/>
      </c>
      <c r="K907" s="10">
        <f>IF($N907&lt;&gt;1,"",IF($I907&gt;0,IF($Q907&gt;0,($Q907*$R907+$I907*$H907)/($Q907+$I907),$H907),$R907))</f>
        <v/>
      </c>
      <c r="L907" s="10">
        <f>IF($N907&lt;&gt;1,"",ROUND($J907*$K907,2))</f>
        <v/>
      </c>
      <c r="N907" s="17">
        <f>IF(AND($B907&lt;&gt;"",ISNUMBER($E907),$D907&lt;&gt;""),1,0)</f>
        <v/>
      </c>
      <c r="O907" s="17">
        <f>IF($N907=1,COUNTIFS($B$2:$B907,$B907,$N$2:$N907,1),"")</f>
        <v/>
      </c>
      <c r="P907" s="17">
        <f>IF($N907=1,$B907&amp;"|"&amp;$O907,"")</f>
        <v/>
      </c>
      <c r="Q907" s="17">
        <f>IF($N907&lt;&gt;1,"",IF($O907=1,N(IFERROR(INDEX('Catálogo'!$F$2:$F$500,MATCH($B907,'Catálogo'!$A$2:$A$500,0)),0)),INDEX($J$1:$J$906,MATCH($B907&amp;"|"&amp;($O907-1),$P$1:$P$906,0))))</f>
        <v/>
      </c>
      <c r="R907" s="17">
        <f>IF($N907&lt;&gt;1,"",IF($O907=1,N(IFERROR(INDEX('Catálogo'!$E$2:$E$500,MATCH($B907,'Catálogo'!$A$2:$A$500,0)),0)),INDEX($K$1:$K$906,MATCH($B907&amp;"|"&amp;($O907-1),$P$1:$P$906,0))))</f>
        <v/>
      </c>
    </row>
    <row r="908" ht="18" customHeight="1">
      <c r="A908" s="18" t="n"/>
      <c r="B908" s="6" t="n"/>
      <c r="C908" s="19">
        <f>IF($B908="","",IFERROR(INDEX('Catálogo'!$B$2:$B$500,MATCH($B908,'Catálogo'!$A$2:$A$500,0)),"Clave no encontrada"))</f>
        <v/>
      </c>
      <c r="D908" s="6" t="n"/>
      <c r="E908" s="8" t="n"/>
      <c r="F908" s="7" t="n"/>
      <c r="G908" s="6" t="n"/>
      <c r="H908" s="10">
        <f>IF($N908&lt;&gt;1,"",IF(AND($I908&gt;0,ISNUMBER($F908)),$F908,$R908))</f>
        <v/>
      </c>
      <c r="I908" s="9">
        <f>IF($N908&lt;&gt;1,"",IF($D908="Salida",-ABS($E908),IF($D908="Entrada",ABS($E908),$E908)))</f>
        <v/>
      </c>
      <c r="J908" s="9">
        <f>IF($N908&lt;&gt;1,"",$Q908+$I908)</f>
        <v/>
      </c>
      <c r="K908" s="10">
        <f>IF($N908&lt;&gt;1,"",IF($I908&gt;0,IF($Q908&gt;0,($Q908*$R908+$I908*$H908)/($Q908+$I908),$H908),$R908))</f>
        <v/>
      </c>
      <c r="L908" s="10">
        <f>IF($N908&lt;&gt;1,"",ROUND($J908*$K908,2))</f>
        <v/>
      </c>
      <c r="N908" s="17">
        <f>IF(AND($B908&lt;&gt;"",ISNUMBER($E908),$D908&lt;&gt;""),1,0)</f>
        <v/>
      </c>
      <c r="O908" s="17">
        <f>IF($N908=1,COUNTIFS($B$2:$B908,$B908,$N$2:$N908,1),"")</f>
        <v/>
      </c>
      <c r="P908" s="17">
        <f>IF($N908=1,$B908&amp;"|"&amp;$O908,"")</f>
        <v/>
      </c>
      <c r="Q908" s="17">
        <f>IF($N908&lt;&gt;1,"",IF($O908=1,N(IFERROR(INDEX('Catálogo'!$F$2:$F$500,MATCH($B908,'Catálogo'!$A$2:$A$500,0)),0)),INDEX($J$1:$J$907,MATCH($B908&amp;"|"&amp;($O908-1),$P$1:$P$907,0))))</f>
        <v/>
      </c>
      <c r="R908" s="17">
        <f>IF($N908&lt;&gt;1,"",IF($O908=1,N(IFERROR(INDEX('Catálogo'!$E$2:$E$500,MATCH($B908,'Catálogo'!$A$2:$A$500,0)),0)),INDEX($K$1:$K$907,MATCH($B908&amp;"|"&amp;($O908-1),$P$1:$P$907,0))))</f>
        <v/>
      </c>
    </row>
    <row r="909" ht="18" customHeight="1">
      <c r="A909" s="18" t="n"/>
      <c r="B909" s="6" t="n"/>
      <c r="C909" s="19">
        <f>IF($B909="","",IFERROR(INDEX('Catálogo'!$B$2:$B$500,MATCH($B909,'Catálogo'!$A$2:$A$500,0)),"Clave no encontrada"))</f>
        <v/>
      </c>
      <c r="D909" s="6" t="n"/>
      <c r="E909" s="8" t="n"/>
      <c r="F909" s="7" t="n"/>
      <c r="G909" s="6" t="n"/>
      <c r="H909" s="10">
        <f>IF($N909&lt;&gt;1,"",IF(AND($I909&gt;0,ISNUMBER($F909)),$F909,$R909))</f>
        <v/>
      </c>
      <c r="I909" s="9">
        <f>IF($N909&lt;&gt;1,"",IF($D909="Salida",-ABS($E909),IF($D909="Entrada",ABS($E909),$E909)))</f>
        <v/>
      </c>
      <c r="J909" s="9">
        <f>IF($N909&lt;&gt;1,"",$Q909+$I909)</f>
        <v/>
      </c>
      <c r="K909" s="10">
        <f>IF($N909&lt;&gt;1,"",IF($I909&gt;0,IF($Q909&gt;0,($Q909*$R909+$I909*$H909)/($Q909+$I909),$H909),$R909))</f>
        <v/>
      </c>
      <c r="L909" s="10">
        <f>IF($N909&lt;&gt;1,"",ROUND($J909*$K909,2))</f>
        <v/>
      </c>
      <c r="N909" s="17">
        <f>IF(AND($B909&lt;&gt;"",ISNUMBER($E909),$D909&lt;&gt;""),1,0)</f>
        <v/>
      </c>
      <c r="O909" s="17">
        <f>IF($N909=1,COUNTIFS($B$2:$B909,$B909,$N$2:$N909,1),"")</f>
        <v/>
      </c>
      <c r="P909" s="17">
        <f>IF($N909=1,$B909&amp;"|"&amp;$O909,"")</f>
        <v/>
      </c>
      <c r="Q909" s="17">
        <f>IF($N909&lt;&gt;1,"",IF($O909=1,N(IFERROR(INDEX('Catálogo'!$F$2:$F$500,MATCH($B909,'Catálogo'!$A$2:$A$500,0)),0)),INDEX($J$1:$J$908,MATCH($B909&amp;"|"&amp;($O909-1),$P$1:$P$908,0))))</f>
        <v/>
      </c>
      <c r="R909" s="17">
        <f>IF($N909&lt;&gt;1,"",IF($O909=1,N(IFERROR(INDEX('Catálogo'!$E$2:$E$500,MATCH($B909,'Catálogo'!$A$2:$A$500,0)),0)),INDEX($K$1:$K$908,MATCH($B909&amp;"|"&amp;($O909-1),$P$1:$P$908,0))))</f>
        <v/>
      </c>
    </row>
    <row r="910" ht="18" customHeight="1">
      <c r="A910" s="18" t="n"/>
      <c r="B910" s="6" t="n"/>
      <c r="C910" s="19">
        <f>IF($B910="","",IFERROR(INDEX('Catálogo'!$B$2:$B$500,MATCH($B910,'Catálogo'!$A$2:$A$500,0)),"Clave no encontrada"))</f>
        <v/>
      </c>
      <c r="D910" s="6" t="n"/>
      <c r="E910" s="8" t="n"/>
      <c r="F910" s="7" t="n"/>
      <c r="G910" s="6" t="n"/>
      <c r="H910" s="10">
        <f>IF($N910&lt;&gt;1,"",IF(AND($I910&gt;0,ISNUMBER($F910)),$F910,$R910))</f>
        <v/>
      </c>
      <c r="I910" s="9">
        <f>IF($N910&lt;&gt;1,"",IF($D910="Salida",-ABS($E910),IF($D910="Entrada",ABS($E910),$E910)))</f>
        <v/>
      </c>
      <c r="J910" s="9">
        <f>IF($N910&lt;&gt;1,"",$Q910+$I910)</f>
        <v/>
      </c>
      <c r="K910" s="10">
        <f>IF($N910&lt;&gt;1,"",IF($I910&gt;0,IF($Q910&gt;0,($Q910*$R910+$I910*$H910)/($Q910+$I910),$H910),$R910))</f>
        <v/>
      </c>
      <c r="L910" s="10">
        <f>IF($N910&lt;&gt;1,"",ROUND($J910*$K910,2))</f>
        <v/>
      </c>
      <c r="N910" s="17">
        <f>IF(AND($B910&lt;&gt;"",ISNUMBER($E910),$D910&lt;&gt;""),1,0)</f>
        <v/>
      </c>
      <c r="O910" s="17">
        <f>IF($N910=1,COUNTIFS($B$2:$B910,$B910,$N$2:$N910,1),"")</f>
        <v/>
      </c>
      <c r="P910" s="17">
        <f>IF($N910=1,$B910&amp;"|"&amp;$O910,"")</f>
        <v/>
      </c>
      <c r="Q910" s="17">
        <f>IF($N910&lt;&gt;1,"",IF($O910=1,N(IFERROR(INDEX('Catálogo'!$F$2:$F$500,MATCH($B910,'Catálogo'!$A$2:$A$500,0)),0)),INDEX($J$1:$J$909,MATCH($B910&amp;"|"&amp;($O910-1),$P$1:$P$909,0))))</f>
        <v/>
      </c>
      <c r="R910" s="17">
        <f>IF($N910&lt;&gt;1,"",IF($O910=1,N(IFERROR(INDEX('Catálogo'!$E$2:$E$500,MATCH($B910,'Catálogo'!$A$2:$A$500,0)),0)),INDEX($K$1:$K$909,MATCH($B910&amp;"|"&amp;($O910-1),$P$1:$P$909,0))))</f>
        <v/>
      </c>
    </row>
    <row r="911" ht="18" customHeight="1">
      <c r="A911" s="18" t="n"/>
      <c r="B911" s="6" t="n"/>
      <c r="C911" s="19">
        <f>IF($B911="","",IFERROR(INDEX('Catálogo'!$B$2:$B$500,MATCH($B911,'Catálogo'!$A$2:$A$500,0)),"Clave no encontrada"))</f>
        <v/>
      </c>
      <c r="D911" s="6" t="n"/>
      <c r="E911" s="8" t="n"/>
      <c r="F911" s="7" t="n"/>
      <c r="G911" s="6" t="n"/>
      <c r="H911" s="10">
        <f>IF($N911&lt;&gt;1,"",IF(AND($I911&gt;0,ISNUMBER($F911)),$F911,$R911))</f>
        <v/>
      </c>
      <c r="I911" s="9">
        <f>IF($N911&lt;&gt;1,"",IF($D911="Salida",-ABS($E911),IF($D911="Entrada",ABS($E911),$E911)))</f>
        <v/>
      </c>
      <c r="J911" s="9">
        <f>IF($N911&lt;&gt;1,"",$Q911+$I911)</f>
        <v/>
      </c>
      <c r="K911" s="10">
        <f>IF($N911&lt;&gt;1,"",IF($I911&gt;0,IF($Q911&gt;0,($Q911*$R911+$I911*$H911)/($Q911+$I911),$H911),$R911))</f>
        <v/>
      </c>
      <c r="L911" s="10">
        <f>IF($N911&lt;&gt;1,"",ROUND($J911*$K911,2))</f>
        <v/>
      </c>
      <c r="N911" s="17">
        <f>IF(AND($B911&lt;&gt;"",ISNUMBER($E911),$D911&lt;&gt;""),1,0)</f>
        <v/>
      </c>
      <c r="O911" s="17">
        <f>IF($N911=1,COUNTIFS($B$2:$B911,$B911,$N$2:$N911,1),"")</f>
        <v/>
      </c>
      <c r="P911" s="17">
        <f>IF($N911=1,$B911&amp;"|"&amp;$O911,"")</f>
        <v/>
      </c>
      <c r="Q911" s="17">
        <f>IF($N911&lt;&gt;1,"",IF($O911=1,N(IFERROR(INDEX('Catálogo'!$F$2:$F$500,MATCH($B911,'Catálogo'!$A$2:$A$500,0)),0)),INDEX($J$1:$J$910,MATCH($B911&amp;"|"&amp;($O911-1),$P$1:$P$910,0))))</f>
        <v/>
      </c>
      <c r="R911" s="17">
        <f>IF($N911&lt;&gt;1,"",IF($O911=1,N(IFERROR(INDEX('Catálogo'!$E$2:$E$500,MATCH($B911,'Catálogo'!$A$2:$A$500,0)),0)),INDEX($K$1:$K$910,MATCH($B911&amp;"|"&amp;($O911-1),$P$1:$P$910,0))))</f>
        <v/>
      </c>
    </row>
    <row r="912" ht="18" customHeight="1">
      <c r="A912" s="18" t="n"/>
      <c r="B912" s="6" t="n"/>
      <c r="C912" s="19">
        <f>IF($B912="","",IFERROR(INDEX('Catálogo'!$B$2:$B$500,MATCH($B912,'Catálogo'!$A$2:$A$500,0)),"Clave no encontrada"))</f>
        <v/>
      </c>
      <c r="D912" s="6" t="n"/>
      <c r="E912" s="8" t="n"/>
      <c r="F912" s="7" t="n"/>
      <c r="G912" s="6" t="n"/>
      <c r="H912" s="10">
        <f>IF($N912&lt;&gt;1,"",IF(AND($I912&gt;0,ISNUMBER($F912)),$F912,$R912))</f>
        <v/>
      </c>
      <c r="I912" s="9">
        <f>IF($N912&lt;&gt;1,"",IF($D912="Salida",-ABS($E912),IF($D912="Entrada",ABS($E912),$E912)))</f>
        <v/>
      </c>
      <c r="J912" s="9">
        <f>IF($N912&lt;&gt;1,"",$Q912+$I912)</f>
        <v/>
      </c>
      <c r="K912" s="10">
        <f>IF($N912&lt;&gt;1,"",IF($I912&gt;0,IF($Q912&gt;0,($Q912*$R912+$I912*$H912)/($Q912+$I912),$H912),$R912))</f>
        <v/>
      </c>
      <c r="L912" s="10">
        <f>IF($N912&lt;&gt;1,"",ROUND($J912*$K912,2))</f>
        <v/>
      </c>
      <c r="N912" s="17">
        <f>IF(AND($B912&lt;&gt;"",ISNUMBER($E912),$D912&lt;&gt;""),1,0)</f>
        <v/>
      </c>
      <c r="O912" s="17">
        <f>IF($N912=1,COUNTIFS($B$2:$B912,$B912,$N$2:$N912,1),"")</f>
        <v/>
      </c>
      <c r="P912" s="17">
        <f>IF($N912=1,$B912&amp;"|"&amp;$O912,"")</f>
        <v/>
      </c>
      <c r="Q912" s="17">
        <f>IF($N912&lt;&gt;1,"",IF($O912=1,N(IFERROR(INDEX('Catálogo'!$F$2:$F$500,MATCH($B912,'Catálogo'!$A$2:$A$500,0)),0)),INDEX($J$1:$J$911,MATCH($B912&amp;"|"&amp;($O912-1),$P$1:$P$911,0))))</f>
        <v/>
      </c>
      <c r="R912" s="17">
        <f>IF($N912&lt;&gt;1,"",IF($O912=1,N(IFERROR(INDEX('Catálogo'!$E$2:$E$500,MATCH($B912,'Catálogo'!$A$2:$A$500,0)),0)),INDEX($K$1:$K$911,MATCH($B912&amp;"|"&amp;($O912-1),$P$1:$P$911,0))))</f>
        <v/>
      </c>
    </row>
    <row r="913" ht="18" customHeight="1">
      <c r="A913" s="18" t="n"/>
      <c r="B913" s="6" t="n"/>
      <c r="C913" s="19">
        <f>IF($B913="","",IFERROR(INDEX('Catálogo'!$B$2:$B$500,MATCH($B913,'Catálogo'!$A$2:$A$500,0)),"Clave no encontrada"))</f>
        <v/>
      </c>
      <c r="D913" s="6" t="n"/>
      <c r="E913" s="8" t="n"/>
      <c r="F913" s="7" t="n"/>
      <c r="G913" s="6" t="n"/>
      <c r="H913" s="10">
        <f>IF($N913&lt;&gt;1,"",IF(AND($I913&gt;0,ISNUMBER($F913)),$F913,$R913))</f>
        <v/>
      </c>
      <c r="I913" s="9">
        <f>IF($N913&lt;&gt;1,"",IF($D913="Salida",-ABS($E913),IF($D913="Entrada",ABS($E913),$E913)))</f>
        <v/>
      </c>
      <c r="J913" s="9">
        <f>IF($N913&lt;&gt;1,"",$Q913+$I913)</f>
        <v/>
      </c>
      <c r="K913" s="10">
        <f>IF($N913&lt;&gt;1,"",IF($I913&gt;0,IF($Q913&gt;0,($Q913*$R913+$I913*$H913)/($Q913+$I913),$H913),$R913))</f>
        <v/>
      </c>
      <c r="L913" s="10">
        <f>IF($N913&lt;&gt;1,"",ROUND($J913*$K913,2))</f>
        <v/>
      </c>
      <c r="N913" s="17">
        <f>IF(AND($B913&lt;&gt;"",ISNUMBER($E913),$D913&lt;&gt;""),1,0)</f>
        <v/>
      </c>
      <c r="O913" s="17">
        <f>IF($N913=1,COUNTIFS($B$2:$B913,$B913,$N$2:$N913,1),"")</f>
        <v/>
      </c>
      <c r="P913" s="17">
        <f>IF($N913=1,$B913&amp;"|"&amp;$O913,"")</f>
        <v/>
      </c>
      <c r="Q913" s="17">
        <f>IF($N913&lt;&gt;1,"",IF($O913=1,N(IFERROR(INDEX('Catálogo'!$F$2:$F$500,MATCH($B913,'Catálogo'!$A$2:$A$500,0)),0)),INDEX($J$1:$J$912,MATCH($B913&amp;"|"&amp;($O913-1),$P$1:$P$912,0))))</f>
        <v/>
      </c>
      <c r="R913" s="17">
        <f>IF($N913&lt;&gt;1,"",IF($O913=1,N(IFERROR(INDEX('Catálogo'!$E$2:$E$500,MATCH($B913,'Catálogo'!$A$2:$A$500,0)),0)),INDEX($K$1:$K$912,MATCH($B913&amp;"|"&amp;($O913-1),$P$1:$P$912,0))))</f>
        <v/>
      </c>
    </row>
    <row r="914" ht="18" customHeight="1">
      <c r="A914" s="18" t="n"/>
      <c r="B914" s="6" t="n"/>
      <c r="C914" s="19">
        <f>IF($B914="","",IFERROR(INDEX('Catálogo'!$B$2:$B$500,MATCH($B914,'Catálogo'!$A$2:$A$500,0)),"Clave no encontrada"))</f>
        <v/>
      </c>
      <c r="D914" s="6" t="n"/>
      <c r="E914" s="8" t="n"/>
      <c r="F914" s="7" t="n"/>
      <c r="G914" s="6" t="n"/>
      <c r="H914" s="10">
        <f>IF($N914&lt;&gt;1,"",IF(AND($I914&gt;0,ISNUMBER($F914)),$F914,$R914))</f>
        <v/>
      </c>
      <c r="I914" s="9">
        <f>IF($N914&lt;&gt;1,"",IF($D914="Salida",-ABS($E914),IF($D914="Entrada",ABS($E914),$E914)))</f>
        <v/>
      </c>
      <c r="J914" s="9">
        <f>IF($N914&lt;&gt;1,"",$Q914+$I914)</f>
        <v/>
      </c>
      <c r="K914" s="10">
        <f>IF($N914&lt;&gt;1,"",IF($I914&gt;0,IF($Q914&gt;0,($Q914*$R914+$I914*$H914)/($Q914+$I914),$H914),$R914))</f>
        <v/>
      </c>
      <c r="L914" s="10">
        <f>IF($N914&lt;&gt;1,"",ROUND($J914*$K914,2))</f>
        <v/>
      </c>
      <c r="N914" s="17">
        <f>IF(AND($B914&lt;&gt;"",ISNUMBER($E914),$D914&lt;&gt;""),1,0)</f>
        <v/>
      </c>
      <c r="O914" s="17">
        <f>IF($N914=1,COUNTIFS($B$2:$B914,$B914,$N$2:$N914,1),"")</f>
        <v/>
      </c>
      <c r="P914" s="17">
        <f>IF($N914=1,$B914&amp;"|"&amp;$O914,"")</f>
        <v/>
      </c>
      <c r="Q914" s="17">
        <f>IF($N914&lt;&gt;1,"",IF($O914=1,N(IFERROR(INDEX('Catálogo'!$F$2:$F$500,MATCH($B914,'Catálogo'!$A$2:$A$500,0)),0)),INDEX($J$1:$J$913,MATCH($B914&amp;"|"&amp;($O914-1),$P$1:$P$913,0))))</f>
        <v/>
      </c>
      <c r="R914" s="17">
        <f>IF($N914&lt;&gt;1,"",IF($O914=1,N(IFERROR(INDEX('Catálogo'!$E$2:$E$500,MATCH($B914,'Catálogo'!$A$2:$A$500,0)),0)),INDEX($K$1:$K$913,MATCH($B914&amp;"|"&amp;($O914-1),$P$1:$P$913,0))))</f>
        <v/>
      </c>
    </row>
    <row r="915" ht="18" customHeight="1">
      <c r="A915" s="18" t="n"/>
      <c r="B915" s="6" t="n"/>
      <c r="C915" s="19">
        <f>IF($B915="","",IFERROR(INDEX('Catálogo'!$B$2:$B$500,MATCH($B915,'Catálogo'!$A$2:$A$500,0)),"Clave no encontrada"))</f>
        <v/>
      </c>
      <c r="D915" s="6" t="n"/>
      <c r="E915" s="8" t="n"/>
      <c r="F915" s="7" t="n"/>
      <c r="G915" s="6" t="n"/>
      <c r="H915" s="10">
        <f>IF($N915&lt;&gt;1,"",IF(AND($I915&gt;0,ISNUMBER($F915)),$F915,$R915))</f>
        <v/>
      </c>
      <c r="I915" s="9">
        <f>IF($N915&lt;&gt;1,"",IF($D915="Salida",-ABS($E915),IF($D915="Entrada",ABS($E915),$E915)))</f>
        <v/>
      </c>
      <c r="J915" s="9">
        <f>IF($N915&lt;&gt;1,"",$Q915+$I915)</f>
        <v/>
      </c>
      <c r="K915" s="10">
        <f>IF($N915&lt;&gt;1,"",IF($I915&gt;0,IF($Q915&gt;0,($Q915*$R915+$I915*$H915)/($Q915+$I915),$H915),$R915))</f>
        <v/>
      </c>
      <c r="L915" s="10">
        <f>IF($N915&lt;&gt;1,"",ROUND($J915*$K915,2))</f>
        <v/>
      </c>
      <c r="N915" s="17">
        <f>IF(AND($B915&lt;&gt;"",ISNUMBER($E915),$D915&lt;&gt;""),1,0)</f>
        <v/>
      </c>
      <c r="O915" s="17">
        <f>IF($N915=1,COUNTIFS($B$2:$B915,$B915,$N$2:$N915,1),"")</f>
        <v/>
      </c>
      <c r="P915" s="17">
        <f>IF($N915=1,$B915&amp;"|"&amp;$O915,"")</f>
        <v/>
      </c>
      <c r="Q915" s="17">
        <f>IF($N915&lt;&gt;1,"",IF($O915=1,N(IFERROR(INDEX('Catálogo'!$F$2:$F$500,MATCH($B915,'Catálogo'!$A$2:$A$500,0)),0)),INDEX($J$1:$J$914,MATCH($B915&amp;"|"&amp;($O915-1),$P$1:$P$914,0))))</f>
        <v/>
      </c>
      <c r="R915" s="17">
        <f>IF($N915&lt;&gt;1,"",IF($O915=1,N(IFERROR(INDEX('Catálogo'!$E$2:$E$500,MATCH($B915,'Catálogo'!$A$2:$A$500,0)),0)),INDEX($K$1:$K$914,MATCH($B915&amp;"|"&amp;($O915-1),$P$1:$P$914,0))))</f>
        <v/>
      </c>
    </row>
    <row r="916" ht="18" customHeight="1">
      <c r="A916" s="18" t="n"/>
      <c r="B916" s="6" t="n"/>
      <c r="C916" s="19">
        <f>IF($B916="","",IFERROR(INDEX('Catálogo'!$B$2:$B$500,MATCH($B916,'Catálogo'!$A$2:$A$500,0)),"Clave no encontrada"))</f>
        <v/>
      </c>
      <c r="D916" s="6" t="n"/>
      <c r="E916" s="8" t="n"/>
      <c r="F916" s="7" t="n"/>
      <c r="G916" s="6" t="n"/>
      <c r="H916" s="10">
        <f>IF($N916&lt;&gt;1,"",IF(AND($I916&gt;0,ISNUMBER($F916)),$F916,$R916))</f>
        <v/>
      </c>
      <c r="I916" s="9">
        <f>IF($N916&lt;&gt;1,"",IF($D916="Salida",-ABS($E916),IF($D916="Entrada",ABS($E916),$E916)))</f>
        <v/>
      </c>
      <c r="J916" s="9">
        <f>IF($N916&lt;&gt;1,"",$Q916+$I916)</f>
        <v/>
      </c>
      <c r="K916" s="10">
        <f>IF($N916&lt;&gt;1,"",IF($I916&gt;0,IF($Q916&gt;0,($Q916*$R916+$I916*$H916)/($Q916+$I916),$H916),$R916))</f>
        <v/>
      </c>
      <c r="L916" s="10">
        <f>IF($N916&lt;&gt;1,"",ROUND($J916*$K916,2))</f>
        <v/>
      </c>
      <c r="N916" s="17">
        <f>IF(AND($B916&lt;&gt;"",ISNUMBER($E916),$D916&lt;&gt;""),1,0)</f>
        <v/>
      </c>
      <c r="O916" s="17">
        <f>IF($N916=1,COUNTIFS($B$2:$B916,$B916,$N$2:$N916,1),"")</f>
        <v/>
      </c>
      <c r="P916" s="17">
        <f>IF($N916=1,$B916&amp;"|"&amp;$O916,"")</f>
        <v/>
      </c>
      <c r="Q916" s="17">
        <f>IF($N916&lt;&gt;1,"",IF($O916=1,N(IFERROR(INDEX('Catálogo'!$F$2:$F$500,MATCH($B916,'Catálogo'!$A$2:$A$500,0)),0)),INDEX($J$1:$J$915,MATCH($B916&amp;"|"&amp;($O916-1),$P$1:$P$915,0))))</f>
        <v/>
      </c>
      <c r="R916" s="17">
        <f>IF($N916&lt;&gt;1,"",IF($O916=1,N(IFERROR(INDEX('Catálogo'!$E$2:$E$500,MATCH($B916,'Catálogo'!$A$2:$A$500,0)),0)),INDEX($K$1:$K$915,MATCH($B916&amp;"|"&amp;($O916-1),$P$1:$P$915,0))))</f>
        <v/>
      </c>
    </row>
    <row r="917" ht="18" customHeight="1">
      <c r="A917" s="18" t="n"/>
      <c r="B917" s="6" t="n"/>
      <c r="C917" s="19">
        <f>IF($B917="","",IFERROR(INDEX('Catálogo'!$B$2:$B$500,MATCH($B917,'Catálogo'!$A$2:$A$500,0)),"Clave no encontrada"))</f>
        <v/>
      </c>
      <c r="D917" s="6" t="n"/>
      <c r="E917" s="8" t="n"/>
      <c r="F917" s="7" t="n"/>
      <c r="G917" s="6" t="n"/>
      <c r="H917" s="10">
        <f>IF($N917&lt;&gt;1,"",IF(AND($I917&gt;0,ISNUMBER($F917)),$F917,$R917))</f>
        <v/>
      </c>
      <c r="I917" s="9">
        <f>IF($N917&lt;&gt;1,"",IF($D917="Salida",-ABS($E917),IF($D917="Entrada",ABS($E917),$E917)))</f>
        <v/>
      </c>
      <c r="J917" s="9">
        <f>IF($N917&lt;&gt;1,"",$Q917+$I917)</f>
        <v/>
      </c>
      <c r="K917" s="10">
        <f>IF($N917&lt;&gt;1,"",IF($I917&gt;0,IF($Q917&gt;0,($Q917*$R917+$I917*$H917)/($Q917+$I917),$H917),$R917))</f>
        <v/>
      </c>
      <c r="L917" s="10">
        <f>IF($N917&lt;&gt;1,"",ROUND($J917*$K917,2))</f>
        <v/>
      </c>
      <c r="N917" s="17">
        <f>IF(AND($B917&lt;&gt;"",ISNUMBER($E917),$D917&lt;&gt;""),1,0)</f>
        <v/>
      </c>
      <c r="O917" s="17">
        <f>IF($N917=1,COUNTIFS($B$2:$B917,$B917,$N$2:$N917,1),"")</f>
        <v/>
      </c>
      <c r="P917" s="17">
        <f>IF($N917=1,$B917&amp;"|"&amp;$O917,"")</f>
        <v/>
      </c>
      <c r="Q917" s="17">
        <f>IF($N917&lt;&gt;1,"",IF($O917=1,N(IFERROR(INDEX('Catálogo'!$F$2:$F$500,MATCH($B917,'Catálogo'!$A$2:$A$500,0)),0)),INDEX($J$1:$J$916,MATCH($B917&amp;"|"&amp;($O917-1),$P$1:$P$916,0))))</f>
        <v/>
      </c>
      <c r="R917" s="17">
        <f>IF($N917&lt;&gt;1,"",IF($O917=1,N(IFERROR(INDEX('Catálogo'!$E$2:$E$500,MATCH($B917,'Catálogo'!$A$2:$A$500,0)),0)),INDEX($K$1:$K$916,MATCH($B917&amp;"|"&amp;($O917-1),$P$1:$P$916,0))))</f>
        <v/>
      </c>
    </row>
    <row r="918" ht="18" customHeight="1">
      <c r="A918" s="18" t="n"/>
      <c r="B918" s="6" t="n"/>
      <c r="C918" s="19">
        <f>IF($B918="","",IFERROR(INDEX('Catálogo'!$B$2:$B$500,MATCH($B918,'Catálogo'!$A$2:$A$500,0)),"Clave no encontrada"))</f>
        <v/>
      </c>
      <c r="D918" s="6" t="n"/>
      <c r="E918" s="8" t="n"/>
      <c r="F918" s="7" t="n"/>
      <c r="G918" s="6" t="n"/>
      <c r="H918" s="10">
        <f>IF($N918&lt;&gt;1,"",IF(AND($I918&gt;0,ISNUMBER($F918)),$F918,$R918))</f>
        <v/>
      </c>
      <c r="I918" s="9">
        <f>IF($N918&lt;&gt;1,"",IF($D918="Salida",-ABS($E918),IF($D918="Entrada",ABS($E918),$E918)))</f>
        <v/>
      </c>
      <c r="J918" s="9">
        <f>IF($N918&lt;&gt;1,"",$Q918+$I918)</f>
        <v/>
      </c>
      <c r="K918" s="10">
        <f>IF($N918&lt;&gt;1,"",IF($I918&gt;0,IF($Q918&gt;0,($Q918*$R918+$I918*$H918)/($Q918+$I918),$H918),$R918))</f>
        <v/>
      </c>
      <c r="L918" s="10">
        <f>IF($N918&lt;&gt;1,"",ROUND($J918*$K918,2))</f>
        <v/>
      </c>
      <c r="N918" s="17">
        <f>IF(AND($B918&lt;&gt;"",ISNUMBER($E918),$D918&lt;&gt;""),1,0)</f>
        <v/>
      </c>
      <c r="O918" s="17">
        <f>IF($N918=1,COUNTIFS($B$2:$B918,$B918,$N$2:$N918,1),"")</f>
        <v/>
      </c>
      <c r="P918" s="17">
        <f>IF($N918=1,$B918&amp;"|"&amp;$O918,"")</f>
        <v/>
      </c>
      <c r="Q918" s="17">
        <f>IF($N918&lt;&gt;1,"",IF($O918=1,N(IFERROR(INDEX('Catálogo'!$F$2:$F$500,MATCH($B918,'Catálogo'!$A$2:$A$500,0)),0)),INDEX($J$1:$J$917,MATCH($B918&amp;"|"&amp;($O918-1),$P$1:$P$917,0))))</f>
        <v/>
      </c>
      <c r="R918" s="17">
        <f>IF($N918&lt;&gt;1,"",IF($O918=1,N(IFERROR(INDEX('Catálogo'!$E$2:$E$500,MATCH($B918,'Catálogo'!$A$2:$A$500,0)),0)),INDEX($K$1:$K$917,MATCH($B918&amp;"|"&amp;($O918-1),$P$1:$P$917,0))))</f>
        <v/>
      </c>
    </row>
    <row r="919" ht="18" customHeight="1">
      <c r="A919" s="18" t="n"/>
      <c r="B919" s="6" t="n"/>
      <c r="C919" s="19">
        <f>IF($B919="","",IFERROR(INDEX('Catálogo'!$B$2:$B$500,MATCH($B919,'Catálogo'!$A$2:$A$500,0)),"Clave no encontrada"))</f>
        <v/>
      </c>
      <c r="D919" s="6" t="n"/>
      <c r="E919" s="8" t="n"/>
      <c r="F919" s="7" t="n"/>
      <c r="G919" s="6" t="n"/>
      <c r="H919" s="10">
        <f>IF($N919&lt;&gt;1,"",IF(AND($I919&gt;0,ISNUMBER($F919)),$F919,$R919))</f>
        <v/>
      </c>
      <c r="I919" s="9">
        <f>IF($N919&lt;&gt;1,"",IF($D919="Salida",-ABS($E919),IF($D919="Entrada",ABS($E919),$E919)))</f>
        <v/>
      </c>
      <c r="J919" s="9">
        <f>IF($N919&lt;&gt;1,"",$Q919+$I919)</f>
        <v/>
      </c>
      <c r="K919" s="10">
        <f>IF($N919&lt;&gt;1,"",IF($I919&gt;0,IF($Q919&gt;0,($Q919*$R919+$I919*$H919)/($Q919+$I919),$H919),$R919))</f>
        <v/>
      </c>
      <c r="L919" s="10">
        <f>IF($N919&lt;&gt;1,"",ROUND($J919*$K919,2))</f>
        <v/>
      </c>
      <c r="N919" s="17">
        <f>IF(AND($B919&lt;&gt;"",ISNUMBER($E919),$D919&lt;&gt;""),1,0)</f>
        <v/>
      </c>
      <c r="O919" s="17">
        <f>IF($N919=1,COUNTIFS($B$2:$B919,$B919,$N$2:$N919,1),"")</f>
        <v/>
      </c>
      <c r="P919" s="17">
        <f>IF($N919=1,$B919&amp;"|"&amp;$O919,"")</f>
        <v/>
      </c>
      <c r="Q919" s="17">
        <f>IF($N919&lt;&gt;1,"",IF($O919=1,N(IFERROR(INDEX('Catálogo'!$F$2:$F$500,MATCH($B919,'Catálogo'!$A$2:$A$500,0)),0)),INDEX($J$1:$J$918,MATCH($B919&amp;"|"&amp;($O919-1),$P$1:$P$918,0))))</f>
        <v/>
      </c>
      <c r="R919" s="17">
        <f>IF($N919&lt;&gt;1,"",IF($O919=1,N(IFERROR(INDEX('Catálogo'!$E$2:$E$500,MATCH($B919,'Catálogo'!$A$2:$A$500,0)),0)),INDEX($K$1:$K$918,MATCH($B919&amp;"|"&amp;($O919-1),$P$1:$P$918,0))))</f>
        <v/>
      </c>
    </row>
    <row r="920" ht="18" customHeight="1">
      <c r="A920" s="18" t="n"/>
      <c r="B920" s="6" t="n"/>
      <c r="C920" s="19">
        <f>IF($B920="","",IFERROR(INDEX('Catálogo'!$B$2:$B$500,MATCH($B920,'Catálogo'!$A$2:$A$500,0)),"Clave no encontrada"))</f>
        <v/>
      </c>
      <c r="D920" s="6" t="n"/>
      <c r="E920" s="8" t="n"/>
      <c r="F920" s="7" t="n"/>
      <c r="G920" s="6" t="n"/>
      <c r="H920" s="10">
        <f>IF($N920&lt;&gt;1,"",IF(AND($I920&gt;0,ISNUMBER($F920)),$F920,$R920))</f>
        <v/>
      </c>
      <c r="I920" s="9">
        <f>IF($N920&lt;&gt;1,"",IF($D920="Salida",-ABS($E920),IF($D920="Entrada",ABS($E920),$E920)))</f>
        <v/>
      </c>
      <c r="J920" s="9">
        <f>IF($N920&lt;&gt;1,"",$Q920+$I920)</f>
        <v/>
      </c>
      <c r="K920" s="10">
        <f>IF($N920&lt;&gt;1,"",IF($I920&gt;0,IF($Q920&gt;0,($Q920*$R920+$I920*$H920)/($Q920+$I920),$H920),$R920))</f>
        <v/>
      </c>
      <c r="L920" s="10">
        <f>IF($N920&lt;&gt;1,"",ROUND($J920*$K920,2))</f>
        <v/>
      </c>
      <c r="N920" s="17">
        <f>IF(AND($B920&lt;&gt;"",ISNUMBER($E920),$D920&lt;&gt;""),1,0)</f>
        <v/>
      </c>
      <c r="O920" s="17">
        <f>IF($N920=1,COUNTIFS($B$2:$B920,$B920,$N$2:$N920,1),"")</f>
        <v/>
      </c>
      <c r="P920" s="17">
        <f>IF($N920=1,$B920&amp;"|"&amp;$O920,"")</f>
        <v/>
      </c>
      <c r="Q920" s="17">
        <f>IF($N920&lt;&gt;1,"",IF($O920=1,N(IFERROR(INDEX('Catálogo'!$F$2:$F$500,MATCH($B920,'Catálogo'!$A$2:$A$500,0)),0)),INDEX($J$1:$J$919,MATCH($B920&amp;"|"&amp;($O920-1),$P$1:$P$919,0))))</f>
        <v/>
      </c>
      <c r="R920" s="17">
        <f>IF($N920&lt;&gt;1,"",IF($O920=1,N(IFERROR(INDEX('Catálogo'!$E$2:$E$500,MATCH($B920,'Catálogo'!$A$2:$A$500,0)),0)),INDEX($K$1:$K$919,MATCH($B920&amp;"|"&amp;($O920-1),$P$1:$P$919,0))))</f>
        <v/>
      </c>
    </row>
    <row r="921" ht="18" customHeight="1">
      <c r="A921" s="18" t="n"/>
      <c r="B921" s="6" t="n"/>
      <c r="C921" s="19">
        <f>IF($B921="","",IFERROR(INDEX('Catálogo'!$B$2:$B$500,MATCH($B921,'Catálogo'!$A$2:$A$500,0)),"Clave no encontrada"))</f>
        <v/>
      </c>
      <c r="D921" s="6" t="n"/>
      <c r="E921" s="8" t="n"/>
      <c r="F921" s="7" t="n"/>
      <c r="G921" s="6" t="n"/>
      <c r="H921" s="10">
        <f>IF($N921&lt;&gt;1,"",IF(AND($I921&gt;0,ISNUMBER($F921)),$F921,$R921))</f>
        <v/>
      </c>
      <c r="I921" s="9">
        <f>IF($N921&lt;&gt;1,"",IF($D921="Salida",-ABS($E921),IF($D921="Entrada",ABS($E921),$E921)))</f>
        <v/>
      </c>
      <c r="J921" s="9">
        <f>IF($N921&lt;&gt;1,"",$Q921+$I921)</f>
        <v/>
      </c>
      <c r="K921" s="10">
        <f>IF($N921&lt;&gt;1,"",IF($I921&gt;0,IF($Q921&gt;0,($Q921*$R921+$I921*$H921)/($Q921+$I921),$H921),$R921))</f>
        <v/>
      </c>
      <c r="L921" s="10">
        <f>IF($N921&lt;&gt;1,"",ROUND($J921*$K921,2))</f>
        <v/>
      </c>
      <c r="N921" s="17">
        <f>IF(AND($B921&lt;&gt;"",ISNUMBER($E921),$D921&lt;&gt;""),1,0)</f>
        <v/>
      </c>
      <c r="O921" s="17">
        <f>IF($N921=1,COUNTIFS($B$2:$B921,$B921,$N$2:$N921,1),"")</f>
        <v/>
      </c>
      <c r="P921" s="17">
        <f>IF($N921=1,$B921&amp;"|"&amp;$O921,"")</f>
        <v/>
      </c>
      <c r="Q921" s="17">
        <f>IF($N921&lt;&gt;1,"",IF($O921=1,N(IFERROR(INDEX('Catálogo'!$F$2:$F$500,MATCH($B921,'Catálogo'!$A$2:$A$500,0)),0)),INDEX($J$1:$J$920,MATCH($B921&amp;"|"&amp;($O921-1),$P$1:$P$920,0))))</f>
        <v/>
      </c>
      <c r="R921" s="17">
        <f>IF($N921&lt;&gt;1,"",IF($O921=1,N(IFERROR(INDEX('Catálogo'!$E$2:$E$500,MATCH($B921,'Catálogo'!$A$2:$A$500,0)),0)),INDEX($K$1:$K$920,MATCH($B921&amp;"|"&amp;($O921-1),$P$1:$P$920,0))))</f>
        <v/>
      </c>
    </row>
    <row r="922" ht="18" customHeight="1">
      <c r="A922" s="18" t="n"/>
      <c r="B922" s="6" t="n"/>
      <c r="C922" s="19">
        <f>IF($B922="","",IFERROR(INDEX('Catálogo'!$B$2:$B$500,MATCH($B922,'Catálogo'!$A$2:$A$500,0)),"Clave no encontrada"))</f>
        <v/>
      </c>
      <c r="D922" s="6" t="n"/>
      <c r="E922" s="8" t="n"/>
      <c r="F922" s="7" t="n"/>
      <c r="G922" s="6" t="n"/>
      <c r="H922" s="10">
        <f>IF($N922&lt;&gt;1,"",IF(AND($I922&gt;0,ISNUMBER($F922)),$F922,$R922))</f>
        <v/>
      </c>
      <c r="I922" s="9">
        <f>IF($N922&lt;&gt;1,"",IF($D922="Salida",-ABS($E922),IF($D922="Entrada",ABS($E922),$E922)))</f>
        <v/>
      </c>
      <c r="J922" s="9">
        <f>IF($N922&lt;&gt;1,"",$Q922+$I922)</f>
        <v/>
      </c>
      <c r="K922" s="10">
        <f>IF($N922&lt;&gt;1,"",IF($I922&gt;0,IF($Q922&gt;0,($Q922*$R922+$I922*$H922)/($Q922+$I922),$H922),$R922))</f>
        <v/>
      </c>
      <c r="L922" s="10">
        <f>IF($N922&lt;&gt;1,"",ROUND($J922*$K922,2))</f>
        <v/>
      </c>
      <c r="N922" s="17">
        <f>IF(AND($B922&lt;&gt;"",ISNUMBER($E922),$D922&lt;&gt;""),1,0)</f>
        <v/>
      </c>
      <c r="O922" s="17">
        <f>IF($N922=1,COUNTIFS($B$2:$B922,$B922,$N$2:$N922,1),"")</f>
        <v/>
      </c>
      <c r="P922" s="17">
        <f>IF($N922=1,$B922&amp;"|"&amp;$O922,"")</f>
        <v/>
      </c>
      <c r="Q922" s="17">
        <f>IF($N922&lt;&gt;1,"",IF($O922=1,N(IFERROR(INDEX('Catálogo'!$F$2:$F$500,MATCH($B922,'Catálogo'!$A$2:$A$500,0)),0)),INDEX($J$1:$J$921,MATCH($B922&amp;"|"&amp;($O922-1),$P$1:$P$921,0))))</f>
        <v/>
      </c>
      <c r="R922" s="17">
        <f>IF($N922&lt;&gt;1,"",IF($O922=1,N(IFERROR(INDEX('Catálogo'!$E$2:$E$500,MATCH($B922,'Catálogo'!$A$2:$A$500,0)),0)),INDEX($K$1:$K$921,MATCH($B922&amp;"|"&amp;($O922-1),$P$1:$P$921,0))))</f>
        <v/>
      </c>
    </row>
    <row r="923" ht="18" customHeight="1">
      <c r="A923" s="18" t="n"/>
      <c r="B923" s="6" t="n"/>
      <c r="C923" s="19">
        <f>IF($B923="","",IFERROR(INDEX('Catálogo'!$B$2:$B$500,MATCH($B923,'Catálogo'!$A$2:$A$500,0)),"Clave no encontrada"))</f>
        <v/>
      </c>
      <c r="D923" s="6" t="n"/>
      <c r="E923" s="8" t="n"/>
      <c r="F923" s="7" t="n"/>
      <c r="G923" s="6" t="n"/>
      <c r="H923" s="10">
        <f>IF($N923&lt;&gt;1,"",IF(AND($I923&gt;0,ISNUMBER($F923)),$F923,$R923))</f>
        <v/>
      </c>
      <c r="I923" s="9">
        <f>IF($N923&lt;&gt;1,"",IF($D923="Salida",-ABS($E923),IF($D923="Entrada",ABS($E923),$E923)))</f>
        <v/>
      </c>
      <c r="J923" s="9">
        <f>IF($N923&lt;&gt;1,"",$Q923+$I923)</f>
        <v/>
      </c>
      <c r="K923" s="10">
        <f>IF($N923&lt;&gt;1,"",IF($I923&gt;0,IF($Q923&gt;0,($Q923*$R923+$I923*$H923)/($Q923+$I923),$H923),$R923))</f>
        <v/>
      </c>
      <c r="L923" s="10">
        <f>IF($N923&lt;&gt;1,"",ROUND($J923*$K923,2))</f>
        <v/>
      </c>
      <c r="N923" s="17">
        <f>IF(AND($B923&lt;&gt;"",ISNUMBER($E923),$D923&lt;&gt;""),1,0)</f>
        <v/>
      </c>
      <c r="O923" s="17">
        <f>IF($N923=1,COUNTIFS($B$2:$B923,$B923,$N$2:$N923,1),"")</f>
        <v/>
      </c>
      <c r="P923" s="17">
        <f>IF($N923=1,$B923&amp;"|"&amp;$O923,"")</f>
        <v/>
      </c>
      <c r="Q923" s="17">
        <f>IF($N923&lt;&gt;1,"",IF($O923=1,N(IFERROR(INDEX('Catálogo'!$F$2:$F$500,MATCH($B923,'Catálogo'!$A$2:$A$500,0)),0)),INDEX($J$1:$J$922,MATCH($B923&amp;"|"&amp;($O923-1),$P$1:$P$922,0))))</f>
        <v/>
      </c>
      <c r="R923" s="17">
        <f>IF($N923&lt;&gt;1,"",IF($O923=1,N(IFERROR(INDEX('Catálogo'!$E$2:$E$500,MATCH($B923,'Catálogo'!$A$2:$A$500,0)),0)),INDEX($K$1:$K$922,MATCH($B923&amp;"|"&amp;($O923-1),$P$1:$P$922,0))))</f>
        <v/>
      </c>
    </row>
    <row r="924" ht="18" customHeight="1">
      <c r="A924" s="18" t="n"/>
      <c r="B924" s="6" t="n"/>
      <c r="C924" s="19">
        <f>IF($B924="","",IFERROR(INDEX('Catálogo'!$B$2:$B$500,MATCH($B924,'Catálogo'!$A$2:$A$500,0)),"Clave no encontrada"))</f>
        <v/>
      </c>
      <c r="D924" s="6" t="n"/>
      <c r="E924" s="8" t="n"/>
      <c r="F924" s="7" t="n"/>
      <c r="G924" s="6" t="n"/>
      <c r="H924" s="10">
        <f>IF($N924&lt;&gt;1,"",IF(AND($I924&gt;0,ISNUMBER($F924)),$F924,$R924))</f>
        <v/>
      </c>
      <c r="I924" s="9">
        <f>IF($N924&lt;&gt;1,"",IF($D924="Salida",-ABS($E924),IF($D924="Entrada",ABS($E924),$E924)))</f>
        <v/>
      </c>
      <c r="J924" s="9">
        <f>IF($N924&lt;&gt;1,"",$Q924+$I924)</f>
        <v/>
      </c>
      <c r="K924" s="10">
        <f>IF($N924&lt;&gt;1,"",IF($I924&gt;0,IF($Q924&gt;0,($Q924*$R924+$I924*$H924)/($Q924+$I924),$H924),$R924))</f>
        <v/>
      </c>
      <c r="L924" s="10">
        <f>IF($N924&lt;&gt;1,"",ROUND($J924*$K924,2))</f>
        <v/>
      </c>
      <c r="N924" s="17">
        <f>IF(AND($B924&lt;&gt;"",ISNUMBER($E924),$D924&lt;&gt;""),1,0)</f>
        <v/>
      </c>
      <c r="O924" s="17">
        <f>IF($N924=1,COUNTIFS($B$2:$B924,$B924,$N$2:$N924,1),"")</f>
        <v/>
      </c>
      <c r="P924" s="17">
        <f>IF($N924=1,$B924&amp;"|"&amp;$O924,"")</f>
        <v/>
      </c>
      <c r="Q924" s="17">
        <f>IF($N924&lt;&gt;1,"",IF($O924=1,N(IFERROR(INDEX('Catálogo'!$F$2:$F$500,MATCH($B924,'Catálogo'!$A$2:$A$500,0)),0)),INDEX($J$1:$J$923,MATCH($B924&amp;"|"&amp;($O924-1),$P$1:$P$923,0))))</f>
        <v/>
      </c>
      <c r="R924" s="17">
        <f>IF($N924&lt;&gt;1,"",IF($O924=1,N(IFERROR(INDEX('Catálogo'!$E$2:$E$500,MATCH($B924,'Catálogo'!$A$2:$A$500,0)),0)),INDEX($K$1:$K$923,MATCH($B924&amp;"|"&amp;($O924-1),$P$1:$P$923,0))))</f>
        <v/>
      </c>
    </row>
    <row r="925" ht="18" customHeight="1">
      <c r="A925" s="18" t="n"/>
      <c r="B925" s="6" t="n"/>
      <c r="C925" s="19">
        <f>IF($B925="","",IFERROR(INDEX('Catálogo'!$B$2:$B$500,MATCH($B925,'Catálogo'!$A$2:$A$500,0)),"Clave no encontrada"))</f>
        <v/>
      </c>
      <c r="D925" s="6" t="n"/>
      <c r="E925" s="8" t="n"/>
      <c r="F925" s="7" t="n"/>
      <c r="G925" s="6" t="n"/>
      <c r="H925" s="10">
        <f>IF($N925&lt;&gt;1,"",IF(AND($I925&gt;0,ISNUMBER($F925)),$F925,$R925))</f>
        <v/>
      </c>
      <c r="I925" s="9">
        <f>IF($N925&lt;&gt;1,"",IF($D925="Salida",-ABS($E925),IF($D925="Entrada",ABS($E925),$E925)))</f>
        <v/>
      </c>
      <c r="J925" s="9">
        <f>IF($N925&lt;&gt;1,"",$Q925+$I925)</f>
        <v/>
      </c>
      <c r="K925" s="10">
        <f>IF($N925&lt;&gt;1,"",IF($I925&gt;0,IF($Q925&gt;0,($Q925*$R925+$I925*$H925)/($Q925+$I925),$H925),$R925))</f>
        <v/>
      </c>
      <c r="L925" s="10">
        <f>IF($N925&lt;&gt;1,"",ROUND($J925*$K925,2))</f>
        <v/>
      </c>
      <c r="N925" s="17">
        <f>IF(AND($B925&lt;&gt;"",ISNUMBER($E925),$D925&lt;&gt;""),1,0)</f>
        <v/>
      </c>
      <c r="O925" s="17">
        <f>IF($N925=1,COUNTIFS($B$2:$B925,$B925,$N$2:$N925,1),"")</f>
        <v/>
      </c>
      <c r="P925" s="17">
        <f>IF($N925=1,$B925&amp;"|"&amp;$O925,"")</f>
        <v/>
      </c>
      <c r="Q925" s="17">
        <f>IF($N925&lt;&gt;1,"",IF($O925=1,N(IFERROR(INDEX('Catálogo'!$F$2:$F$500,MATCH($B925,'Catálogo'!$A$2:$A$500,0)),0)),INDEX($J$1:$J$924,MATCH($B925&amp;"|"&amp;($O925-1),$P$1:$P$924,0))))</f>
        <v/>
      </c>
      <c r="R925" s="17">
        <f>IF($N925&lt;&gt;1,"",IF($O925=1,N(IFERROR(INDEX('Catálogo'!$E$2:$E$500,MATCH($B925,'Catálogo'!$A$2:$A$500,0)),0)),INDEX($K$1:$K$924,MATCH($B925&amp;"|"&amp;($O925-1),$P$1:$P$924,0))))</f>
        <v/>
      </c>
    </row>
    <row r="926" ht="18" customHeight="1">
      <c r="A926" s="18" t="n"/>
      <c r="B926" s="6" t="n"/>
      <c r="C926" s="19">
        <f>IF($B926="","",IFERROR(INDEX('Catálogo'!$B$2:$B$500,MATCH($B926,'Catálogo'!$A$2:$A$500,0)),"Clave no encontrada"))</f>
        <v/>
      </c>
      <c r="D926" s="6" t="n"/>
      <c r="E926" s="8" t="n"/>
      <c r="F926" s="7" t="n"/>
      <c r="G926" s="6" t="n"/>
      <c r="H926" s="10">
        <f>IF($N926&lt;&gt;1,"",IF(AND($I926&gt;0,ISNUMBER($F926)),$F926,$R926))</f>
        <v/>
      </c>
      <c r="I926" s="9">
        <f>IF($N926&lt;&gt;1,"",IF($D926="Salida",-ABS($E926),IF($D926="Entrada",ABS($E926),$E926)))</f>
        <v/>
      </c>
      <c r="J926" s="9">
        <f>IF($N926&lt;&gt;1,"",$Q926+$I926)</f>
        <v/>
      </c>
      <c r="K926" s="10">
        <f>IF($N926&lt;&gt;1,"",IF($I926&gt;0,IF($Q926&gt;0,($Q926*$R926+$I926*$H926)/($Q926+$I926),$H926),$R926))</f>
        <v/>
      </c>
      <c r="L926" s="10">
        <f>IF($N926&lt;&gt;1,"",ROUND($J926*$K926,2))</f>
        <v/>
      </c>
      <c r="N926" s="17">
        <f>IF(AND($B926&lt;&gt;"",ISNUMBER($E926),$D926&lt;&gt;""),1,0)</f>
        <v/>
      </c>
      <c r="O926" s="17">
        <f>IF($N926=1,COUNTIFS($B$2:$B926,$B926,$N$2:$N926,1),"")</f>
        <v/>
      </c>
      <c r="P926" s="17">
        <f>IF($N926=1,$B926&amp;"|"&amp;$O926,"")</f>
        <v/>
      </c>
      <c r="Q926" s="17">
        <f>IF($N926&lt;&gt;1,"",IF($O926=1,N(IFERROR(INDEX('Catálogo'!$F$2:$F$500,MATCH($B926,'Catálogo'!$A$2:$A$500,0)),0)),INDEX($J$1:$J$925,MATCH($B926&amp;"|"&amp;($O926-1),$P$1:$P$925,0))))</f>
        <v/>
      </c>
      <c r="R926" s="17">
        <f>IF($N926&lt;&gt;1,"",IF($O926=1,N(IFERROR(INDEX('Catálogo'!$E$2:$E$500,MATCH($B926,'Catálogo'!$A$2:$A$500,0)),0)),INDEX($K$1:$K$925,MATCH($B926&amp;"|"&amp;($O926-1),$P$1:$P$925,0))))</f>
        <v/>
      </c>
    </row>
    <row r="927" ht="18" customHeight="1">
      <c r="A927" s="18" t="n"/>
      <c r="B927" s="6" t="n"/>
      <c r="C927" s="19">
        <f>IF($B927="","",IFERROR(INDEX('Catálogo'!$B$2:$B$500,MATCH($B927,'Catálogo'!$A$2:$A$500,0)),"Clave no encontrada"))</f>
        <v/>
      </c>
      <c r="D927" s="6" t="n"/>
      <c r="E927" s="8" t="n"/>
      <c r="F927" s="7" t="n"/>
      <c r="G927" s="6" t="n"/>
      <c r="H927" s="10">
        <f>IF($N927&lt;&gt;1,"",IF(AND($I927&gt;0,ISNUMBER($F927)),$F927,$R927))</f>
        <v/>
      </c>
      <c r="I927" s="9">
        <f>IF($N927&lt;&gt;1,"",IF($D927="Salida",-ABS($E927),IF($D927="Entrada",ABS($E927),$E927)))</f>
        <v/>
      </c>
      <c r="J927" s="9">
        <f>IF($N927&lt;&gt;1,"",$Q927+$I927)</f>
        <v/>
      </c>
      <c r="K927" s="10">
        <f>IF($N927&lt;&gt;1,"",IF($I927&gt;0,IF($Q927&gt;0,($Q927*$R927+$I927*$H927)/($Q927+$I927),$H927),$R927))</f>
        <v/>
      </c>
      <c r="L927" s="10">
        <f>IF($N927&lt;&gt;1,"",ROUND($J927*$K927,2))</f>
        <v/>
      </c>
      <c r="N927" s="17">
        <f>IF(AND($B927&lt;&gt;"",ISNUMBER($E927),$D927&lt;&gt;""),1,0)</f>
        <v/>
      </c>
      <c r="O927" s="17">
        <f>IF($N927=1,COUNTIFS($B$2:$B927,$B927,$N$2:$N927,1),"")</f>
        <v/>
      </c>
      <c r="P927" s="17">
        <f>IF($N927=1,$B927&amp;"|"&amp;$O927,"")</f>
        <v/>
      </c>
      <c r="Q927" s="17">
        <f>IF($N927&lt;&gt;1,"",IF($O927=1,N(IFERROR(INDEX('Catálogo'!$F$2:$F$500,MATCH($B927,'Catálogo'!$A$2:$A$500,0)),0)),INDEX($J$1:$J$926,MATCH($B927&amp;"|"&amp;($O927-1),$P$1:$P$926,0))))</f>
        <v/>
      </c>
      <c r="R927" s="17">
        <f>IF($N927&lt;&gt;1,"",IF($O927=1,N(IFERROR(INDEX('Catálogo'!$E$2:$E$500,MATCH($B927,'Catálogo'!$A$2:$A$500,0)),0)),INDEX($K$1:$K$926,MATCH($B927&amp;"|"&amp;($O927-1),$P$1:$P$926,0))))</f>
        <v/>
      </c>
    </row>
    <row r="928" ht="18" customHeight="1">
      <c r="A928" s="18" t="n"/>
      <c r="B928" s="6" t="n"/>
      <c r="C928" s="19">
        <f>IF($B928="","",IFERROR(INDEX('Catálogo'!$B$2:$B$500,MATCH($B928,'Catálogo'!$A$2:$A$500,0)),"Clave no encontrada"))</f>
        <v/>
      </c>
      <c r="D928" s="6" t="n"/>
      <c r="E928" s="8" t="n"/>
      <c r="F928" s="7" t="n"/>
      <c r="G928" s="6" t="n"/>
      <c r="H928" s="10">
        <f>IF($N928&lt;&gt;1,"",IF(AND($I928&gt;0,ISNUMBER($F928)),$F928,$R928))</f>
        <v/>
      </c>
      <c r="I928" s="9">
        <f>IF($N928&lt;&gt;1,"",IF($D928="Salida",-ABS($E928),IF($D928="Entrada",ABS($E928),$E928)))</f>
        <v/>
      </c>
      <c r="J928" s="9">
        <f>IF($N928&lt;&gt;1,"",$Q928+$I928)</f>
        <v/>
      </c>
      <c r="K928" s="10">
        <f>IF($N928&lt;&gt;1,"",IF($I928&gt;0,IF($Q928&gt;0,($Q928*$R928+$I928*$H928)/($Q928+$I928),$H928),$R928))</f>
        <v/>
      </c>
      <c r="L928" s="10">
        <f>IF($N928&lt;&gt;1,"",ROUND($J928*$K928,2))</f>
        <v/>
      </c>
      <c r="N928" s="17">
        <f>IF(AND($B928&lt;&gt;"",ISNUMBER($E928),$D928&lt;&gt;""),1,0)</f>
        <v/>
      </c>
      <c r="O928" s="17">
        <f>IF($N928=1,COUNTIFS($B$2:$B928,$B928,$N$2:$N928,1),"")</f>
        <v/>
      </c>
      <c r="P928" s="17">
        <f>IF($N928=1,$B928&amp;"|"&amp;$O928,"")</f>
        <v/>
      </c>
      <c r="Q928" s="17">
        <f>IF($N928&lt;&gt;1,"",IF($O928=1,N(IFERROR(INDEX('Catálogo'!$F$2:$F$500,MATCH($B928,'Catálogo'!$A$2:$A$500,0)),0)),INDEX($J$1:$J$927,MATCH($B928&amp;"|"&amp;($O928-1),$P$1:$P$927,0))))</f>
        <v/>
      </c>
      <c r="R928" s="17">
        <f>IF($N928&lt;&gt;1,"",IF($O928=1,N(IFERROR(INDEX('Catálogo'!$E$2:$E$500,MATCH($B928,'Catálogo'!$A$2:$A$500,0)),0)),INDEX($K$1:$K$927,MATCH($B928&amp;"|"&amp;($O928-1),$P$1:$P$927,0))))</f>
        <v/>
      </c>
    </row>
    <row r="929" ht="18" customHeight="1">
      <c r="A929" s="18" t="n"/>
      <c r="B929" s="6" t="n"/>
      <c r="C929" s="19">
        <f>IF($B929="","",IFERROR(INDEX('Catálogo'!$B$2:$B$500,MATCH($B929,'Catálogo'!$A$2:$A$500,0)),"Clave no encontrada"))</f>
        <v/>
      </c>
      <c r="D929" s="6" t="n"/>
      <c r="E929" s="8" t="n"/>
      <c r="F929" s="7" t="n"/>
      <c r="G929" s="6" t="n"/>
      <c r="H929" s="10">
        <f>IF($N929&lt;&gt;1,"",IF(AND($I929&gt;0,ISNUMBER($F929)),$F929,$R929))</f>
        <v/>
      </c>
      <c r="I929" s="9">
        <f>IF($N929&lt;&gt;1,"",IF($D929="Salida",-ABS($E929),IF($D929="Entrada",ABS($E929),$E929)))</f>
        <v/>
      </c>
      <c r="J929" s="9">
        <f>IF($N929&lt;&gt;1,"",$Q929+$I929)</f>
        <v/>
      </c>
      <c r="K929" s="10">
        <f>IF($N929&lt;&gt;1,"",IF($I929&gt;0,IF($Q929&gt;0,($Q929*$R929+$I929*$H929)/($Q929+$I929),$H929),$R929))</f>
        <v/>
      </c>
      <c r="L929" s="10">
        <f>IF($N929&lt;&gt;1,"",ROUND($J929*$K929,2))</f>
        <v/>
      </c>
      <c r="N929" s="17">
        <f>IF(AND($B929&lt;&gt;"",ISNUMBER($E929),$D929&lt;&gt;""),1,0)</f>
        <v/>
      </c>
      <c r="O929" s="17">
        <f>IF($N929=1,COUNTIFS($B$2:$B929,$B929,$N$2:$N929,1),"")</f>
        <v/>
      </c>
      <c r="P929" s="17">
        <f>IF($N929=1,$B929&amp;"|"&amp;$O929,"")</f>
        <v/>
      </c>
      <c r="Q929" s="17">
        <f>IF($N929&lt;&gt;1,"",IF($O929=1,N(IFERROR(INDEX('Catálogo'!$F$2:$F$500,MATCH($B929,'Catálogo'!$A$2:$A$500,0)),0)),INDEX($J$1:$J$928,MATCH($B929&amp;"|"&amp;($O929-1),$P$1:$P$928,0))))</f>
        <v/>
      </c>
      <c r="R929" s="17">
        <f>IF($N929&lt;&gt;1,"",IF($O929=1,N(IFERROR(INDEX('Catálogo'!$E$2:$E$500,MATCH($B929,'Catálogo'!$A$2:$A$500,0)),0)),INDEX($K$1:$K$928,MATCH($B929&amp;"|"&amp;($O929-1),$P$1:$P$928,0))))</f>
        <v/>
      </c>
    </row>
    <row r="930" ht="18" customHeight="1">
      <c r="A930" s="18" t="n"/>
      <c r="B930" s="6" t="n"/>
      <c r="C930" s="19">
        <f>IF($B930="","",IFERROR(INDEX('Catálogo'!$B$2:$B$500,MATCH($B930,'Catálogo'!$A$2:$A$500,0)),"Clave no encontrada"))</f>
        <v/>
      </c>
      <c r="D930" s="6" t="n"/>
      <c r="E930" s="8" t="n"/>
      <c r="F930" s="7" t="n"/>
      <c r="G930" s="6" t="n"/>
      <c r="H930" s="10">
        <f>IF($N930&lt;&gt;1,"",IF(AND($I930&gt;0,ISNUMBER($F930)),$F930,$R930))</f>
        <v/>
      </c>
      <c r="I930" s="9">
        <f>IF($N930&lt;&gt;1,"",IF($D930="Salida",-ABS($E930),IF($D930="Entrada",ABS($E930),$E930)))</f>
        <v/>
      </c>
      <c r="J930" s="9">
        <f>IF($N930&lt;&gt;1,"",$Q930+$I930)</f>
        <v/>
      </c>
      <c r="K930" s="10">
        <f>IF($N930&lt;&gt;1,"",IF($I930&gt;0,IF($Q930&gt;0,($Q930*$R930+$I930*$H930)/($Q930+$I930),$H930),$R930))</f>
        <v/>
      </c>
      <c r="L930" s="10">
        <f>IF($N930&lt;&gt;1,"",ROUND($J930*$K930,2))</f>
        <v/>
      </c>
      <c r="N930" s="17">
        <f>IF(AND($B930&lt;&gt;"",ISNUMBER($E930),$D930&lt;&gt;""),1,0)</f>
        <v/>
      </c>
      <c r="O930" s="17">
        <f>IF($N930=1,COUNTIFS($B$2:$B930,$B930,$N$2:$N930,1),"")</f>
        <v/>
      </c>
      <c r="P930" s="17">
        <f>IF($N930=1,$B930&amp;"|"&amp;$O930,"")</f>
        <v/>
      </c>
      <c r="Q930" s="17">
        <f>IF($N930&lt;&gt;1,"",IF($O930=1,N(IFERROR(INDEX('Catálogo'!$F$2:$F$500,MATCH($B930,'Catálogo'!$A$2:$A$500,0)),0)),INDEX($J$1:$J$929,MATCH($B930&amp;"|"&amp;($O930-1),$P$1:$P$929,0))))</f>
        <v/>
      </c>
      <c r="R930" s="17">
        <f>IF($N930&lt;&gt;1,"",IF($O930=1,N(IFERROR(INDEX('Catálogo'!$E$2:$E$500,MATCH($B930,'Catálogo'!$A$2:$A$500,0)),0)),INDEX($K$1:$K$929,MATCH($B930&amp;"|"&amp;($O930-1),$P$1:$P$929,0))))</f>
        <v/>
      </c>
    </row>
    <row r="931" ht="18" customHeight="1">
      <c r="A931" s="18" t="n"/>
      <c r="B931" s="6" t="n"/>
      <c r="C931" s="19">
        <f>IF($B931="","",IFERROR(INDEX('Catálogo'!$B$2:$B$500,MATCH($B931,'Catálogo'!$A$2:$A$500,0)),"Clave no encontrada"))</f>
        <v/>
      </c>
      <c r="D931" s="6" t="n"/>
      <c r="E931" s="8" t="n"/>
      <c r="F931" s="7" t="n"/>
      <c r="G931" s="6" t="n"/>
      <c r="H931" s="10">
        <f>IF($N931&lt;&gt;1,"",IF(AND($I931&gt;0,ISNUMBER($F931)),$F931,$R931))</f>
        <v/>
      </c>
      <c r="I931" s="9">
        <f>IF($N931&lt;&gt;1,"",IF($D931="Salida",-ABS($E931),IF($D931="Entrada",ABS($E931),$E931)))</f>
        <v/>
      </c>
      <c r="J931" s="9">
        <f>IF($N931&lt;&gt;1,"",$Q931+$I931)</f>
        <v/>
      </c>
      <c r="K931" s="10">
        <f>IF($N931&lt;&gt;1,"",IF($I931&gt;0,IF($Q931&gt;0,($Q931*$R931+$I931*$H931)/($Q931+$I931),$H931),$R931))</f>
        <v/>
      </c>
      <c r="L931" s="10">
        <f>IF($N931&lt;&gt;1,"",ROUND($J931*$K931,2))</f>
        <v/>
      </c>
      <c r="N931" s="17">
        <f>IF(AND($B931&lt;&gt;"",ISNUMBER($E931),$D931&lt;&gt;""),1,0)</f>
        <v/>
      </c>
      <c r="O931" s="17">
        <f>IF($N931=1,COUNTIFS($B$2:$B931,$B931,$N$2:$N931,1),"")</f>
        <v/>
      </c>
      <c r="P931" s="17">
        <f>IF($N931=1,$B931&amp;"|"&amp;$O931,"")</f>
        <v/>
      </c>
      <c r="Q931" s="17">
        <f>IF($N931&lt;&gt;1,"",IF($O931=1,N(IFERROR(INDEX('Catálogo'!$F$2:$F$500,MATCH($B931,'Catálogo'!$A$2:$A$500,0)),0)),INDEX($J$1:$J$930,MATCH($B931&amp;"|"&amp;($O931-1),$P$1:$P$930,0))))</f>
        <v/>
      </c>
      <c r="R931" s="17">
        <f>IF($N931&lt;&gt;1,"",IF($O931=1,N(IFERROR(INDEX('Catálogo'!$E$2:$E$500,MATCH($B931,'Catálogo'!$A$2:$A$500,0)),0)),INDEX($K$1:$K$930,MATCH($B931&amp;"|"&amp;($O931-1),$P$1:$P$930,0))))</f>
        <v/>
      </c>
    </row>
    <row r="932" ht="18" customHeight="1">
      <c r="A932" s="18" t="n"/>
      <c r="B932" s="6" t="n"/>
      <c r="C932" s="19">
        <f>IF($B932="","",IFERROR(INDEX('Catálogo'!$B$2:$B$500,MATCH($B932,'Catálogo'!$A$2:$A$500,0)),"Clave no encontrada"))</f>
        <v/>
      </c>
      <c r="D932" s="6" t="n"/>
      <c r="E932" s="8" t="n"/>
      <c r="F932" s="7" t="n"/>
      <c r="G932" s="6" t="n"/>
      <c r="H932" s="10">
        <f>IF($N932&lt;&gt;1,"",IF(AND($I932&gt;0,ISNUMBER($F932)),$F932,$R932))</f>
        <v/>
      </c>
      <c r="I932" s="9">
        <f>IF($N932&lt;&gt;1,"",IF($D932="Salida",-ABS($E932),IF($D932="Entrada",ABS($E932),$E932)))</f>
        <v/>
      </c>
      <c r="J932" s="9">
        <f>IF($N932&lt;&gt;1,"",$Q932+$I932)</f>
        <v/>
      </c>
      <c r="K932" s="10">
        <f>IF($N932&lt;&gt;1,"",IF($I932&gt;0,IF($Q932&gt;0,($Q932*$R932+$I932*$H932)/($Q932+$I932),$H932),$R932))</f>
        <v/>
      </c>
      <c r="L932" s="10">
        <f>IF($N932&lt;&gt;1,"",ROUND($J932*$K932,2))</f>
        <v/>
      </c>
      <c r="N932" s="17">
        <f>IF(AND($B932&lt;&gt;"",ISNUMBER($E932),$D932&lt;&gt;""),1,0)</f>
        <v/>
      </c>
      <c r="O932" s="17">
        <f>IF($N932=1,COUNTIFS($B$2:$B932,$B932,$N$2:$N932,1),"")</f>
        <v/>
      </c>
      <c r="P932" s="17">
        <f>IF($N932=1,$B932&amp;"|"&amp;$O932,"")</f>
        <v/>
      </c>
      <c r="Q932" s="17">
        <f>IF($N932&lt;&gt;1,"",IF($O932=1,N(IFERROR(INDEX('Catálogo'!$F$2:$F$500,MATCH($B932,'Catálogo'!$A$2:$A$500,0)),0)),INDEX($J$1:$J$931,MATCH($B932&amp;"|"&amp;($O932-1),$P$1:$P$931,0))))</f>
        <v/>
      </c>
      <c r="R932" s="17">
        <f>IF($N932&lt;&gt;1,"",IF($O932=1,N(IFERROR(INDEX('Catálogo'!$E$2:$E$500,MATCH($B932,'Catálogo'!$A$2:$A$500,0)),0)),INDEX($K$1:$K$931,MATCH($B932&amp;"|"&amp;($O932-1),$P$1:$P$931,0))))</f>
        <v/>
      </c>
    </row>
    <row r="933" ht="18" customHeight="1">
      <c r="A933" s="18" t="n"/>
      <c r="B933" s="6" t="n"/>
      <c r="C933" s="19">
        <f>IF($B933="","",IFERROR(INDEX('Catálogo'!$B$2:$B$500,MATCH($B933,'Catálogo'!$A$2:$A$500,0)),"Clave no encontrada"))</f>
        <v/>
      </c>
      <c r="D933" s="6" t="n"/>
      <c r="E933" s="8" t="n"/>
      <c r="F933" s="7" t="n"/>
      <c r="G933" s="6" t="n"/>
      <c r="H933" s="10">
        <f>IF($N933&lt;&gt;1,"",IF(AND($I933&gt;0,ISNUMBER($F933)),$F933,$R933))</f>
        <v/>
      </c>
      <c r="I933" s="9">
        <f>IF($N933&lt;&gt;1,"",IF($D933="Salida",-ABS($E933),IF($D933="Entrada",ABS($E933),$E933)))</f>
        <v/>
      </c>
      <c r="J933" s="9">
        <f>IF($N933&lt;&gt;1,"",$Q933+$I933)</f>
        <v/>
      </c>
      <c r="K933" s="10">
        <f>IF($N933&lt;&gt;1,"",IF($I933&gt;0,IF($Q933&gt;0,($Q933*$R933+$I933*$H933)/($Q933+$I933),$H933),$R933))</f>
        <v/>
      </c>
      <c r="L933" s="10">
        <f>IF($N933&lt;&gt;1,"",ROUND($J933*$K933,2))</f>
        <v/>
      </c>
      <c r="N933" s="17">
        <f>IF(AND($B933&lt;&gt;"",ISNUMBER($E933),$D933&lt;&gt;""),1,0)</f>
        <v/>
      </c>
      <c r="O933" s="17">
        <f>IF($N933=1,COUNTIFS($B$2:$B933,$B933,$N$2:$N933,1),"")</f>
        <v/>
      </c>
      <c r="P933" s="17">
        <f>IF($N933=1,$B933&amp;"|"&amp;$O933,"")</f>
        <v/>
      </c>
      <c r="Q933" s="17">
        <f>IF($N933&lt;&gt;1,"",IF($O933=1,N(IFERROR(INDEX('Catálogo'!$F$2:$F$500,MATCH($B933,'Catálogo'!$A$2:$A$500,0)),0)),INDEX($J$1:$J$932,MATCH($B933&amp;"|"&amp;($O933-1),$P$1:$P$932,0))))</f>
        <v/>
      </c>
      <c r="R933" s="17">
        <f>IF($N933&lt;&gt;1,"",IF($O933=1,N(IFERROR(INDEX('Catálogo'!$E$2:$E$500,MATCH($B933,'Catálogo'!$A$2:$A$500,0)),0)),INDEX($K$1:$K$932,MATCH($B933&amp;"|"&amp;($O933-1),$P$1:$P$932,0))))</f>
        <v/>
      </c>
    </row>
    <row r="934" ht="18" customHeight="1">
      <c r="A934" s="18" t="n"/>
      <c r="B934" s="6" t="n"/>
      <c r="C934" s="19">
        <f>IF($B934="","",IFERROR(INDEX('Catálogo'!$B$2:$B$500,MATCH($B934,'Catálogo'!$A$2:$A$500,0)),"Clave no encontrada"))</f>
        <v/>
      </c>
      <c r="D934" s="6" t="n"/>
      <c r="E934" s="8" t="n"/>
      <c r="F934" s="7" t="n"/>
      <c r="G934" s="6" t="n"/>
      <c r="H934" s="10">
        <f>IF($N934&lt;&gt;1,"",IF(AND($I934&gt;0,ISNUMBER($F934)),$F934,$R934))</f>
        <v/>
      </c>
      <c r="I934" s="9">
        <f>IF($N934&lt;&gt;1,"",IF($D934="Salida",-ABS($E934),IF($D934="Entrada",ABS($E934),$E934)))</f>
        <v/>
      </c>
      <c r="J934" s="9">
        <f>IF($N934&lt;&gt;1,"",$Q934+$I934)</f>
        <v/>
      </c>
      <c r="K934" s="10">
        <f>IF($N934&lt;&gt;1,"",IF($I934&gt;0,IF($Q934&gt;0,($Q934*$R934+$I934*$H934)/($Q934+$I934),$H934),$R934))</f>
        <v/>
      </c>
      <c r="L934" s="10">
        <f>IF($N934&lt;&gt;1,"",ROUND($J934*$K934,2))</f>
        <v/>
      </c>
      <c r="N934" s="17">
        <f>IF(AND($B934&lt;&gt;"",ISNUMBER($E934),$D934&lt;&gt;""),1,0)</f>
        <v/>
      </c>
      <c r="O934" s="17">
        <f>IF($N934=1,COUNTIFS($B$2:$B934,$B934,$N$2:$N934,1),"")</f>
        <v/>
      </c>
      <c r="P934" s="17">
        <f>IF($N934=1,$B934&amp;"|"&amp;$O934,"")</f>
        <v/>
      </c>
      <c r="Q934" s="17">
        <f>IF($N934&lt;&gt;1,"",IF($O934=1,N(IFERROR(INDEX('Catálogo'!$F$2:$F$500,MATCH($B934,'Catálogo'!$A$2:$A$500,0)),0)),INDEX($J$1:$J$933,MATCH($B934&amp;"|"&amp;($O934-1),$P$1:$P$933,0))))</f>
        <v/>
      </c>
      <c r="R934" s="17">
        <f>IF($N934&lt;&gt;1,"",IF($O934=1,N(IFERROR(INDEX('Catálogo'!$E$2:$E$500,MATCH($B934,'Catálogo'!$A$2:$A$500,0)),0)),INDEX($K$1:$K$933,MATCH($B934&amp;"|"&amp;($O934-1),$P$1:$P$933,0))))</f>
        <v/>
      </c>
    </row>
    <row r="935" ht="18" customHeight="1">
      <c r="A935" s="18" t="n"/>
      <c r="B935" s="6" t="n"/>
      <c r="C935" s="19">
        <f>IF($B935="","",IFERROR(INDEX('Catálogo'!$B$2:$B$500,MATCH($B935,'Catálogo'!$A$2:$A$500,0)),"Clave no encontrada"))</f>
        <v/>
      </c>
      <c r="D935" s="6" t="n"/>
      <c r="E935" s="8" t="n"/>
      <c r="F935" s="7" t="n"/>
      <c r="G935" s="6" t="n"/>
      <c r="H935" s="10">
        <f>IF($N935&lt;&gt;1,"",IF(AND($I935&gt;0,ISNUMBER($F935)),$F935,$R935))</f>
        <v/>
      </c>
      <c r="I935" s="9">
        <f>IF($N935&lt;&gt;1,"",IF($D935="Salida",-ABS($E935),IF($D935="Entrada",ABS($E935),$E935)))</f>
        <v/>
      </c>
      <c r="J935" s="9">
        <f>IF($N935&lt;&gt;1,"",$Q935+$I935)</f>
        <v/>
      </c>
      <c r="K935" s="10">
        <f>IF($N935&lt;&gt;1,"",IF($I935&gt;0,IF($Q935&gt;0,($Q935*$R935+$I935*$H935)/($Q935+$I935),$H935),$R935))</f>
        <v/>
      </c>
      <c r="L935" s="10">
        <f>IF($N935&lt;&gt;1,"",ROUND($J935*$K935,2))</f>
        <v/>
      </c>
      <c r="N935" s="17">
        <f>IF(AND($B935&lt;&gt;"",ISNUMBER($E935),$D935&lt;&gt;""),1,0)</f>
        <v/>
      </c>
      <c r="O935" s="17">
        <f>IF($N935=1,COUNTIFS($B$2:$B935,$B935,$N$2:$N935,1),"")</f>
        <v/>
      </c>
      <c r="P935" s="17">
        <f>IF($N935=1,$B935&amp;"|"&amp;$O935,"")</f>
        <v/>
      </c>
      <c r="Q935" s="17">
        <f>IF($N935&lt;&gt;1,"",IF($O935=1,N(IFERROR(INDEX('Catálogo'!$F$2:$F$500,MATCH($B935,'Catálogo'!$A$2:$A$500,0)),0)),INDEX($J$1:$J$934,MATCH($B935&amp;"|"&amp;($O935-1),$P$1:$P$934,0))))</f>
        <v/>
      </c>
      <c r="R935" s="17">
        <f>IF($N935&lt;&gt;1,"",IF($O935=1,N(IFERROR(INDEX('Catálogo'!$E$2:$E$500,MATCH($B935,'Catálogo'!$A$2:$A$500,0)),0)),INDEX($K$1:$K$934,MATCH($B935&amp;"|"&amp;($O935-1),$P$1:$P$934,0))))</f>
        <v/>
      </c>
    </row>
    <row r="936" ht="18" customHeight="1">
      <c r="A936" s="18" t="n"/>
      <c r="B936" s="6" t="n"/>
      <c r="C936" s="19">
        <f>IF($B936="","",IFERROR(INDEX('Catálogo'!$B$2:$B$500,MATCH($B936,'Catálogo'!$A$2:$A$500,0)),"Clave no encontrada"))</f>
        <v/>
      </c>
      <c r="D936" s="6" t="n"/>
      <c r="E936" s="8" t="n"/>
      <c r="F936" s="7" t="n"/>
      <c r="G936" s="6" t="n"/>
      <c r="H936" s="10">
        <f>IF($N936&lt;&gt;1,"",IF(AND($I936&gt;0,ISNUMBER($F936)),$F936,$R936))</f>
        <v/>
      </c>
      <c r="I936" s="9">
        <f>IF($N936&lt;&gt;1,"",IF($D936="Salida",-ABS($E936),IF($D936="Entrada",ABS($E936),$E936)))</f>
        <v/>
      </c>
      <c r="J936" s="9">
        <f>IF($N936&lt;&gt;1,"",$Q936+$I936)</f>
        <v/>
      </c>
      <c r="K936" s="10">
        <f>IF($N936&lt;&gt;1,"",IF($I936&gt;0,IF($Q936&gt;0,($Q936*$R936+$I936*$H936)/($Q936+$I936),$H936),$R936))</f>
        <v/>
      </c>
      <c r="L936" s="10">
        <f>IF($N936&lt;&gt;1,"",ROUND($J936*$K936,2))</f>
        <v/>
      </c>
      <c r="N936" s="17">
        <f>IF(AND($B936&lt;&gt;"",ISNUMBER($E936),$D936&lt;&gt;""),1,0)</f>
        <v/>
      </c>
      <c r="O936" s="17">
        <f>IF($N936=1,COUNTIFS($B$2:$B936,$B936,$N$2:$N936,1),"")</f>
        <v/>
      </c>
      <c r="P936" s="17">
        <f>IF($N936=1,$B936&amp;"|"&amp;$O936,"")</f>
        <v/>
      </c>
      <c r="Q936" s="17">
        <f>IF($N936&lt;&gt;1,"",IF($O936=1,N(IFERROR(INDEX('Catálogo'!$F$2:$F$500,MATCH($B936,'Catálogo'!$A$2:$A$500,0)),0)),INDEX($J$1:$J$935,MATCH($B936&amp;"|"&amp;($O936-1),$P$1:$P$935,0))))</f>
        <v/>
      </c>
      <c r="R936" s="17">
        <f>IF($N936&lt;&gt;1,"",IF($O936=1,N(IFERROR(INDEX('Catálogo'!$E$2:$E$500,MATCH($B936,'Catálogo'!$A$2:$A$500,0)),0)),INDEX($K$1:$K$935,MATCH($B936&amp;"|"&amp;($O936-1),$P$1:$P$935,0))))</f>
        <v/>
      </c>
    </row>
    <row r="937" ht="18" customHeight="1">
      <c r="A937" s="18" t="n"/>
      <c r="B937" s="6" t="n"/>
      <c r="C937" s="19">
        <f>IF($B937="","",IFERROR(INDEX('Catálogo'!$B$2:$B$500,MATCH($B937,'Catálogo'!$A$2:$A$500,0)),"Clave no encontrada"))</f>
        <v/>
      </c>
      <c r="D937" s="6" t="n"/>
      <c r="E937" s="8" t="n"/>
      <c r="F937" s="7" t="n"/>
      <c r="G937" s="6" t="n"/>
      <c r="H937" s="10">
        <f>IF($N937&lt;&gt;1,"",IF(AND($I937&gt;0,ISNUMBER($F937)),$F937,$R937))</f>
        <v/>
      </c>
      <c r="I937" s="9">
        <f>IF($N937&lt;&gt;1,"",IF($D937="Salida",-ABS($E937),IF($D937="Entrada",ABS($E937),$E937)))</f>
        <v/>
      </c>
      <c r="J937" s="9">
        <f>IF($N937&lt;&gt;1,"",$Q937+$I937)</f>
        <v/>
      </c>
      <c r="K937" s="10">
        <f>IF($N937&lt;&gt;1,"",IF($I937&gt;0,IF($Q937&gt;0,($Q937*$R937+$I937*$H937)/($Q937+$I937),$H937),$R937))</f>
        <v/>
      </c>
      <c r="L937" s="10">
        <f>IF($N937&lt;&gt;1,"",ROUND($J937*$K937,2))</f>
        <v/>
      </c>
      <c r="N937" s="17">
        <f>IF(AND($B937&lt;&gt;"",ISNUMBER($E937),$D937&lt;&gt;""),1,0)</f>
        <v/>
      </c>
      <c r="O937" s="17">
        <f>IF($N937=1,COUNTIFS($B$2:$B937,$B937,$N$2:$N937,1),"")</f>
        <v/>
      </c>
      <c r="P937" s="17">
        <f>IF($N937=1,$B937&amp;"|"&amp;$O937,"")</f>
        <v/>
      </c>
      <c r="Q937" s="17">
        <f>IF($N937&lt;&gt;1,"",IF($O937=1,N(IFERROR(INDEX('Catálogo'!$F$2:$F$500,MATCH($B937,'Catálogo'!$A$2:$A$500,0)),0)),INDEX($J$1:$J$936,MATCH($B937&amp;"|"&amp;($O937-1),$P$1:$P$936,0))))</f>
        <v/>
      </c>
      <c r="R937" s="17">
        <f>IF($N937&lt;&gt;1,"",IF($O937=1,N(IFERROR(INDEX('Catálogo'!$E$2:$E$500,MATCH($B937,'Catálogo'!$A$2:$A$500,0)),0)),INDEX($K$1:$K$936,MATCH($B937&amp;"|"&amp;($O937-1),$P$1:$P$936,0))))</f>
        <v/>
      </c>
    </row>
    <row r="938" ht="18" customHeight="1">
      <c r="A938" s="18" t="n"/>
      <c r="B938" s="6" t="n"/>
      <c r="C938" s="19">
        <f>IF($B938="","",IFERROR(INDEX('Catálogo'!$B$2:$B$500,MATCH($B938,'Catálogo'!$A$2:$A$500,0)),"Clave no encontrada"))</f>
        <v/>
      </c>
      <c r="D938" s="6" t="n"/>
      <c r="E938" s="8" t="n"/>
      <c r="F938" s="7" t="n"/>
      <c r="G938" s="6" t="n"/>
      <c r="H938" s="10">
        <f>IF($N938&lt;&gt;1,"",IF(AND($I938&gt;0,ISNUMBER($F938)),$F938,$R938))</f>
        <v/>
      </c>
      <c r="I938" s="9">
        <f>IF($N938&lt;&gt;1,"",IF($D938="Salida",-ABS($E938),IF($D938="Entrada",ABS($E938),$E938)))</f>
        <v/>
      </c>
      <c r="J938" s="9">
        <f>IF($N938&lt;&gt;1,"",$Q938+$I938)</f>
        <v/>
      </c>
      <c r="K938" s="10">
        <f>IF($N938&lt;&gt;1,"",IF($I938&gt;0,IF($Q938&gt;0,($Q938*$R938+$I938*$H938)/($Q938+$I938),$H938),$R938))</f>
        <v/>
      </c>
      <c r="L938" s="10">
        <f>IF($N938&lt;&gt;1,"",ROUND($J938*$K938,2))</f>
        <v/>
      </c>
      <c r="N938" s="17">
        <f>IF(AND($B938&lt;&gt;"",ISNUMBER($E938),$D938&lt;&gt;""),1,0)</f>
        <v/>
      </c>
      <c r="O938" s="17">
        <f>IF($N938=1,COUNTIFS($B$2:$B938,$B938,$N$2:$N938,1),"")</f>
        <v/>
      </c>
      <c r="P938" s="17">
        <f>IF($N938=1,$B938&amp;"|"&amp;$O938,"")</f>
        <v/>
      </c>
      <c r="Q938" s="17">
        <f>IF($N938&lt;&gt;1,"",IF($O938=1,N(IFERROR(INDEX('Catálogo'!$F$2:$F$500,MATCH($B938,'Catálogo'!$A$2:$A$500,0)),0)),INDEX($J$1:$J$937,MATCH($B938&amp;"|"&amp;($O938-1),$P$1:$P$937,0))))</f>
        <v/>
      </c>
      <c r="R938" s="17">
        <f>IF($N938&lt;&gt;1,"",IF($O938=1,N(IFERROR(INDEX('Catálogo'!$E$2:$E$500,MATCH($B938,'Catálogo'!$A$2:$A$500,0)),0)),INDEX($K$1:$K$937,MATCH($B938&amp;"|"&amp;($O938-1),$P$1:$P$937,0))))</f>
        <v/>
      </c>
    </row>
    <row r="939" ht="18" customHeight="1">
      <c r="A939" s="18" t="n"/>
      <c r="B939" s="6" t="n"/>
      <c r="C939" s="19">
        <f>IF($B939="","",IFERROR(INDEX('Catálogo'!$B$2:$B$500,MATCH($B939,'Catálogo'!$A$2:$A$500,0)),"Clave no encontrada"))</f>
        <v/>
      </c>
      <c r="D939" s="6" t="n"/>
      <c r="E939" s="8" t="n"/>
      <c r="F939" s="7" t="n"/>
      <c r="G939" s="6" t="n"/>
      <c r="H939" s="10">
        <f>IF($N939&lt;&gt;1,"",IF(AND($I939&gt;0,ISNUMBER($F939)),$F939,$R939))</f>
        <v/>
      </c>
      <c r="I939" s="9">
        <f>IF($N939&lt;&gt;1,"",IF($D939="Salida",-ABS($E939),IF($D939="Entrada",ABS($E939),$E939)))</f>
        <v/>
      </c>
      <c r="J939" s="9">
        <f>IF($N939&lt;&gt;1,"",$Q939+$I939)</f>
        <v/>
      </c>
      <c r="K939" s="10">
        <f>IF($N939&lt;&gt;1,"",IF($I939&gt;0,IF($Q939&gt;0,($Q939*$R939+$I939*$H939)/($Q939+$I939),$H939),$R939))</f>
        <v/>
      </c>
      <c r="L939" s="10">
        <f>IF($N939&lt;&gt;1,"",ROUND($J939*$K939,2))</f>
        <v/>
      </c>
      <c r="N939" s="17">
        <f>IF(AND($B939&lt;&gt;"",ISNUMBER($E939),$D939&lt;&gt;""),1,0)</f>
        <v/>
      </c>
      <c r="O939" s="17">
        <f>IF($N939=1,COUNTIFS($B$2:$B939,$B939,$N$2:$N939,1),"")</f>
        <v/>
      </c>
      <c r="P939" s="17">
        <f>IF($N939=1,$B939&amp;"|"&amp;$O939,"")</f>
        <v/>
      </c>
      <c r="Q939" s="17">
        <f>IF($N939&lt;&gt;1,"",IF($O939=1,N(IFERROR(INDEX('Catálogo'!$F$2:$F$500,MATCH($B939,'Catálogo'!$A$2:$A$500,0)),0)),INDEX($J$1:$J$938,MATCH($B939&amp;"|"&amp;($O939-1),$P$1:$P$938,0))))</f>
        <v/>
      </c>
      <c r="R939" s="17">
        <f>IF($N939&lt;&gt;1,"",IF($O939=1,N(IFERROR(INDEX('Catálogo'!$E$2:$E$500,MATCH($B939,'Catálogo'!$A$2:$A$500,0)),0)),INDEX($K$1:$K$938,MATCH($B939&amp;"|"&amp;($O939-1),$P$1:$P$938,0))))</f>
        <v/>
      </c>
    </row>
    <row r="940" ht="18" customHeight="1">
      <c r="A940" s="18" t="n"/>
      <c r="B940" s="6" t="n"/>
      <c r="C940" s="19">
        <f>IF($B940="","",IFERROR(INDEX('Catálogo'!$B$2:$B$500,MATCH($B940,'Catálogo'!$A$2:$A$500,0)),"Clave no encontrada"))</f>
        <v/>
      </c>
      <c r="D940" s="6" t="n"/>
      <c r="E940" s="8" t="n"/>
      <c r="F940" s="7" t="n"/>
      <c r="G940" s="6" t="n"/>
      <c r="H940" s="10">
        <f>IF($N940&lt;&gt;1,"",IF(AND($I940&gt;0,ISNUMBER($F940)),$F940,$R940))</f>
        <v/>
      </c>
      <c r="I940" s="9">
        <f>IF($N940&lt;&gt;1,"",IF($D940="Salida",-ABS($E940),IF($D940="Entrada",ABS($E940),$E940)))</f>
        <v/>
      </c>
      <c r="J940" s="9">
        <f>IF($N940&lt;&gt;1,"",$Q940+$I940)</f>
        <v/>
      </c>
      <c r="K940" s="10">
        <f>IF($N940&lt;&gt;1,"",IF($I940&gt;0,IF($Q940&gt;0,($Q940*$R940+$I940*$H940)/($Q940+$I940),$H940),$R940))</f>
        <v/>
      </c>
      <c r="L940" s="10">
        <f>IF($N940&lt;&gt;1,"",ROUND($J940*$K940,2))</f>
        <v/>
      </c>
      <c r="N940" s="17">
        <f>IF(AND($B940&lt;&gt;"",ISNUMBER($E940),$D940&lt;&gt;""),1,0)</f>
        <v/>
      </c>
      <c r="O940" s="17">
        <f>IF($N940=1,COUNTIFS($B$2:$B940,$B940,$N$2:$N940,1),"")</f>
        <v/>
      </c>
      <c r="P940" s="17">
        <f>IF($N940=1,$B940&amp;"|"&amp;$O940,"")</f>
        <v/>
      </c>
      <c r="Q940" s="17">
        <f>IF($N940&lt;&gt;1,"",IF($O940=1,N(IFERROR(INDEX('Catálogo'!$F$2:$F$500,MATCH($B940,'Catálogo'!$A$2:$A$500,0)),0)),INDEX($J$1:$J$939,MATCH($B940&amp;"|"&amp;($O940-1),$P$1:$P$939,0))))</f>
        <v/>
      </c>
      <c r="R940" s="17">
        <f>IF($N940&lt;&gt;1,"",IF($O940=1,N(IFERROR(INDEX('Catálogo'!$E$2:$E$500,MATCH($B940,'Catálogo'!$A$2:$A$500,0)),0)),INDEX($K$1:$K$939,MATCH($B940&amp;"|"&amp;($O940-1),$P$1:$P$939,0))))</f>
        <v/>
      </c>
    </row>
    <row r="941" ht="18" customHeight="1">
      <c r="A941" s="18" t="n"/>
      <c r="B941" s="6" t="n"/>
      <c r="C941" s="19">
        <f>IF($B941="","",IFERROR(INDEX('Catálogo'!$B$2:$B$500,MATCH($B941,'Catálogo'!$A$2:$A$500,0)),"Clave no encontrada"))</f>
        <v/>
      </c>
      <c r="D941" s="6" t="n"/>
      <c r="E941" s="8" t="n"/>
      <c r="F941" s="7" t="n"/>
      <c r="G941" s="6" t="n"/>
      <c r="H941" s="10">
        <f>IF($N941&lt;&gt;1,"",IF(AND($I941&gt;0,ISNUMBER($F941)),$F941,$R941))</f>
        <v/>
      </c>
      <c r="I941" s="9">
        <f>IF($N941&lt;&gt;1,"",IF($D941="Salida",-ABS($E941),IF($D941="Entrada",ABS($E941),$E941)))</f>
        <v/>
      </c>
      <c r="J941" s="9">
        <f>IF($N941&lt;&gt;1,"",$Q941+$I941)</f>
        <v/>
      </c>
      <c r="K941" s="10">
        <f>IF($N941&lt;&gt;1,"",IF($I941&gt;0,IF($Q941&gt;0,($Q941*$R941+$I941*$H941)/($Q941+$I941),$H941),$R941))</f>
        <v/>
      </c>
      <c r="L941" s="10">
        <f>IF($N941&lt;&gt;1,"",ROUND($J941*$K941,2))</f>
        <v/>
      </c>
      <c r="N941" s="17">
        <f>IF(AND($B941&lt;&gt;"",ISNUMBER($E941),$D941&lt;&gt;""),1,0)</f>
        <v/>
      </c>
      <c r="O941" s="17">
        <f>IF($N941=1,COUNTIFS($B$2:$B941,$B941,$N$2:$N941,1),"")</f>
        <v/>
      </c>
      <c r="P941" s="17">
        <f>IF($N941=1,$B941&amp;"|"&amp;$O941,"")</f>
        <v/>
      </c>
      <c r="Q941" s="17">
        <f>IF($N941&lt;&gt;1,"",IF($O941=1,N(IFERROR(INDEX('Catálogo'!$F$2:$F$500,MATCH($B941,'Catálogo'!$A$2:$A$500,0)),0)),INDEX($J$1:$J$940,MATCH($B941&amp;"|"&amp;($O941-1),$P$1:$P$940,0))))</f>
        <v/>
      </c>
      <c r="R941" s="17">
        <f>IF($N941&lt;&gt;1,"",IF($O941=1,N(IFERROR(INDEX('Catálogo'!$E$2:$E$500,MATCH($B941,'Catálogo'!$A$2:$A$500,0)),0)),INDEX($K$1:$K$940,MATCH($B941&amp;"|"&amp;($O941-1),$P$1:$P$940,0))))</f>
        <v/>
      </c>
    </row>
    <row r="942" ht="18" customHeight="1">
      <c r="A942" s="18" t="n"/>
      <c r="B942" s="6" t="n"/>
      <c r="C942" s="19">
        <f>IF($B942="","",IFERROR(INDEX('Catálogo'!$B$2:$B$500,MATCH($B942,'Catálogo'!$A$2:$A$500,0)),"Clave no encontrada"))</f>
        <v/>
      </c>
      <c r="D942" s="6" t="n"/>
      <c r="E942" s="8" t="n"/>
      <c r="F942" s="7" t="n"/>
      <c r="G942" s="6" t="n"/>
      <c r="H942" s="10">
        <f>IF($N942&lt;&gt;1,"",IF(AND($I942&gt;0,ISNUMBER($F942)),$F942,$R942))</f>
        <v/>
      </c>
      <c r="I942" s="9">
        <f>IF($N942&lt;&gt;1,"",IF($D942="Salida",-ABS($E942),IF($D942="Entrada",ABS($E942),$E942)))</f>
        <v/>
      </c>
      <c r="J942" s="9">
        <f>IF($N942&lt;&gt;1,"",$Q942+$I942)</f>
        <v/>
      </c>
      <c r="K942" s="10">
        <f>IF($N942&lt;&gt;1,"",IF($I942&gt;0,IF($Q942&gt;0,($Q942*$R942+$I942*$H942)/($Q942+$I942),$H942),$R942))</f>
        <v/>
      </c>
      <c r="L942" s="10">
        <f>IF($N942&lt;&gt;1,"",ROUND($J942*$K942,2))</f>
        <v/>
      </c>
      <c r="N942" s="17">
        <f>IF(AND($B942&lt;&gt;"",ISNUMBER($E942),$D942&lt;&gt;""),1,0)</f>
        <v/>
      </c>
      <c r="O942" s="17">
        <f>IF($N942=1,COUNTIFS($B$2:$B942,$B942,$N$2:$N942,1),"")</f>
        <v/>
      </c>
      <c r="P942" s="17">
        <f>IF($N942=1,$B942&amp;"|"&amp;$O942,"")</f>
        <v/>
      </c>
      <c r="Q942" s="17">
        <f>IF($N942&lt;&gt;1,"",IF($O942=1,N(IFERROR(INDEX('Catálogo'!$F$2:$F$500,MATCH($B942,'Catálogo'!$A$2:$A$500,0)),0)),INDEX($J$1:$J$941,MATCH($B942&amp;"|"&amp;($O942-1),$P$1:$P$941,0))))</f>
        <v/>
      </c>
      <c r="R942" s="17">
        <f>IF($N942&lt;&gt;1,"",IF($O942=1,N(IFERROR(INDEX('Catálogo'!$E$2:$E$500,MATCH($B942,'Catálogo'!$A$2:$A$500,0)),0)),INDEX($K$1:$K$941,MATCH($B942&amp;"|"&amp;($O942-1),$P$1:$P$941,0))))</f>
        <v/>
      </c>
    </row>
    <row r="943" ht="18" customHeight="1">
      <c r="A943" s="18" t="n"/>
      <c r="B943" s="6" t="n"/>
      <c r="C943" s="19">
        <f>IF($B943="","",IFERROR(INDEX('Catálogo'!$B$2:$B$500,MATCH($B943,'Catálogo'!$A$2:$A$500,0)),"Clave no encontrada"))</f>
        <v/>
      </c>
      <c r="D943" s="6" t="n"/>
      <c r="E943" s="8" t="n"/>
      <c r="F943" s="7" t="n"/>
      <c r="G943" s="6" t="n"/>
      <c r="H943" s="10">
        <f>IF($N943&lt;&gt;1,"",IF(AND($I943&gt;0,ISNUMBER($F943)),$F943,$R943))</f>
        <v/>
      </c>
      <c r="I943" s="9">
        <f>IF($N943&lt;&gt;1,"",IF($D943="Salida",-ABS($E943),IF($D943="Entrada",ABS($E943),$E943)))</f>
        <v/>
      </c>
      <c r="J943" s="9">
        <f>IF($N943&lt;&gt;1,"",$Q943+$I943)</f>
        <v/>
      </c>
      <c r="K943" s="10">
        <f>IF($N943&lt;&gt;1,"",IF($I943&gt;0,IF($Q943&gt;0,($Q943*$R943+$I943*$H943)/($Q943+$I943),$H943),$R943))</f>
        <v/>
      </c>
      <c r="L943" s="10">
        <f>IF($N943&lt;&gt;1,"",ROUND($J943*$K943,2))</f>
        <v/>
      </c>
      <c r="N943" s="17">
        <f>IF(AND($B943&lt;&gt;"",ISNUMBER($E943),$D943&lt;&gt;""),1,0)</f>
        <v/>
      </c>
      <c r="O943" s="17">
        <f>IF($N943=1,COUNTIFS($B$2:$B943,$B943,$N$2:$N943,1),"")</f>
        <v/>
      </c>
      <c r="P943" s="17">
        <f>IF($N943=1,$B943&amp;"|"&amp;$O943,"")</f>
        <v/>
      </c>
      <c r="Q943" s="17">
        <f>IF($N943&lt;&gt;1,"",IF($O943=1,N(IFERROR(INDEX('Catálogo'!$F$2:$F$500,MATCH($B943,'Catálogo'!$A$2:$A$500,0)),0)),INDEX($J$1:$J$942,MATCH($B943&amp;"|"&amp;($O943-1),$P$1:$P$942,0))))</f>
        <v/>
      </c>
      <c r="R943" s="17">
        <f>IF($N943&lt;&gt;1,"",IF($O943=1,N(IFERROR(INDEX('Catálogo'!$E$2:$E$500,MATCH($B943,'Catálogo'!$A$2:$A$500,0)),0)),INDEX($K$1:$K$942,MATCH($B943&amp;"|"&amp;($O943-1),$P$1:$P$942,0))))</f>
        <v/>
      </c>
    </row>
    <row r="944" ht="18" customHeight="1">
      <c r="A944" s="18" t="n"/>
      <c r="B944" s="6" t="n"/>
      <c r="C944" s="19">
        <f>IF($B944="","",IFERROR(INDEX('Catálogo'!$B$2:$B$500,MATCH($B944,'Catálogo'!$A$2:$A$500,0)),"Clave no encontrada"))</f>
        <v/>
      </c>
      <c r="D944" s="6" t="n"/>
      <c r="E944" s="8" t="n"/>
      <c r="F944" s="7" t="n"/>
      <c r="G944" s="6" t="n"/>
      <c r="H944" s="10">
        <f>IF($N944&lt;&gt;1,"",IF(AND($I944&gt;0,ISNUMBER($F944)),$F944,$R944))</f>
        <v/>
      </c>
      <c r="I944" s="9">
        <f>IF($N944&lt;&gt;1,"",IF($D944="Salida",-ABS($E944),IF($D944="Entrada",ABS($E944),$E944)))</f>
        <v/>
      </c>
      <c r="J944" s="9">
        <f>IF($N944&lt;&gt;1,"",$Q944+$I944)</f>
        <v/>
      </c>
      <c r="K944" s="10">
        <f>IF($N944&lt;&gt;1,"",IF($I944&gt;0,IF($Q944&gt;0,($Q944*$R944+$I944*$H944)/($Q944+$I944),$H944),$R944))</f>
        <v/>
      </c>
      <c r="L944" s="10">
        <f>IF($N944&lt;&gt;1,"",ROUND($J944*$K944,2))</f>
        <v/>
      </c>
      <c r="N944" s="17">
        <f>IF(AND($B944&lt;&gt;"",ISNUMBER($E944),$D944&lt;&gt;""),1,0)</f>
        <v/>
      </c>
      <c r="O944" s="17">
        <f>IF($N944=1,COUNTIFS($B$2:$B944,$B944,$N$2:$N944,1),"")</f>
        <v/>
      </c>
      <c r="P944" s="17">
        <f>IF($N944=1,$B944&amp;"|"&amp;$O944,"")</f>
        <v/>
      </c>
      <c r="Q944" s="17">
        <f>IF($N944&lt;&gt;1,"",IF($O944=1,N(IFERROR(INDEX('Catálogo'!$F$2:$F$500,MATCH($B944,'Catálogo'!$A$2:$A$500,0)),0)),INDEX($J$1:$J$943,MATCH($B944&amp;"|"&amp;($O944-1),$P$1:$P$943,0))))</f>
        <v/>
      </c>
      <c r="R944" s="17">
        <f>IF($N944&lt;&gt;1,"",IF($O944=1,N(IFERROR(INDEX('Catálogo'!$E$2:$E$500,MATCH($B944,'Catálogo'!$A$2:$A$500,0)),0)),INDEX($K$1:$K$943,MATCH($B944&amp;"|"&amp;($O944-1),$P$1:$P$943,0))))</f>
        <v/>
      </c>
    </row>
    <row r="945" ht="18" customHeight="1">
      <c r="A945" s="18" t="n"/>
      <c r="B945" s="6" t="n"/>
      <c r="C945" s="19">
        <f>IF($B945="","",IFERROR(INDEX('Catálogo'!$B$2:$B$500,MATCH($B945,'Catálogo'!$A$2:$A$500,0)),"Clave no encontrada"))</f>
        <v/>
      </c>
      <c r="D945" s="6" t="n"/>
      <c r="E945" s="8" t="n"/>
      <c r="F945" s="7" t="n"/>
      <c r="G945" s="6" t="n"/>
      <c r="H945" s="10">
        <f>IF($N945&lt;&gt;1,"",IF(AND($I945&gt;0,ISNUMBER($F945)),$F945,$R945))</f>
        <v/>
      </c>
      <c r="I945" s="9">
        <f>IF($N945&lt;&gt;1,"",IF($D945="Salida",-ABS($E945),IF($D945="Entrada",ABS($E945),$E945)))</f>
        <v/>
      </c>
      <c r="J945" s="9">
        <f>IF($N945&lt;&gt;1,"",$Q945+$I945)</f>
        <v/>
      </c>
      <c r="K945" s="10">
        <f>IF($N945&lt;&gt;1,"",IF($I945&gt;0,IF($Q945&gt;0,($Q945*$R945+$I945*$H945)/($Q945+$I945),$H945),$R945))</f>
        <v/>
      </c>
      <c r="L945" s="10">
        <f>IF($N945&lt;&gt;1,"",ROUND($J945*$K945,2))</f>
        <v/>
      </c>
      <c r="N945" s="17">
        <f>IF(AND($B945&lt;&gt;"",ISNUMBER($E945),$D945&lt;&gt;""),1,0)</f>
        <v/>
      </c>
      <c r="O945" s="17">
        <f>IF($N945=1,COUNTIFS($B$2:$B945,$B945,$N$2:$N945,1),"")</f>
        <v/>
      </c>
      <c r="P945" s="17">
        <f>IF($N945=1,$B945&amp;"|"&amp;$O945,"")</f>
        <v/>
      </c>
      <c r="Q945" s="17">
        <f>IF($N945&lt;&gt;1,"",IF($O945=1,N(IFERROR(INDEX('Catálogo'!$F$2:$F$500,MATCH($B945,'Catálogo'!$A$2:$A$500,0)),0)),INDEX($J$1:$J$944,MATCH($B945&amp;"|"&amp;($O945-1),$P$1:$P$944,0))))</f>
        <v/>
      </c>
      <c r="R945" s="17">
        <f>IF($N945&lt;&gt;1,"",IF($O945=1,N(IFERROR(INDEX('Catálogo'!$E$2:$E$500,MATCH($B945,'Catálogo'!$A$2:$A$500,0)),0)),INDEX($K$1:$K$944,MATCH($B945&amp;"|"&amp;($O945-1),$P$1:$P$944,0))))</f>
        <v/>
      </c>
    </row>
    <row r="946" ht="18" customHeight="1">
      <c r="A946" s="18" t="n"/>
      <c r="B946" s="6" t="n"/>
      <c r="C946" s="19">
        <f>IF($B946="","",IFERROR(INDEX('Catálogo'!$B$2:$B$500,MATCH($B946,'Catálogo'!$A$2:$A$500,0)),"Clave no encontrada"))</f>
        <v/>
      </c>
      <c r="D946" s="6" t="n"/>
      <c r="E946" s="8" t="n"/>
      <c r="F946" s="7" t="n"/>
      <c r="G946" s="6" t="n"/>
      <c r="H946" s="10">
        <f>IF($N946&lt;&gt;1,"",IF(AND($I946&gt;0,ISNUMBER($F946)),$F946,$R946))</f>
        <v/>
      </c>
      <c r="I946" s="9">
        <f>IF($N946&lt;&gt;1,"",IF($D946="Salida",-ABS($E946),IF($D946="Entrada",ABS($E946),$E946)))</f>
        <v/>
      </c>
      <c r="J946" s="9">
        <f>IF($N946&lt;&gt;1,"",$Q946+$I946)</f>
        <v/>
      </c>
      <c r="K946" s="10">
        <f>IF($N946&lt;&gt;1,"",IF($I946&gt;0,IF($Q946&gt;0,($Q946*$R946+$I946*$H946)/($Q946+$I946),$H946),$R946))</f>
        <v/>
      </c>
      <c r="L946" s="10">
        <f>IF($N946&lt;&gt;1,"",ROUND($J946*$K946,2))</f>
        <v/>
      </c>
      <c r="N946" s="17">
        <f>IF(AND($B946&lt;&gt;"",ISNUMBER($E946),$D946&lt;&gt;""),1,0)</f>
        <v/>
      </c>
      <c r="O946" s="17">
        <f>IF($N946=1,COUNTIFS($B$2:$B946,$B946,$N$2:$N946,1),"")</f>
        <v/>
      </c>
      <c r="P946" s="17">
        <f>IF($N946=1,$B946&amp;"|"&amp;$O946,"")</f>
        <v/>
      </c>
      <c r="Q946" s="17">
        <f>IF($N946&lt;&gt;1,"",IF($O946=1,N(IFERROR(INDEX('Catálogo'!$F$2:$F$500,MATCH($B946,'Catálogo'!$A$2:$A$500,0)),0)),INDEX($J$1:$J$945,MATCH($B946&amp;"|"&amp;($O946-1),$P$1:$P$945,0))))</f>
        <v/>
      </c>
      <c r="R946" s="17">
        <f>IF($N946&lt;&gt;1,"",IF($O946=1,N(IFERROR(INDEX('Catálogo'!$E$2:$E$500,MATCH($B946,'Catálogo'!$A$2:$A$500,0)),0)),INDEX($K$1:$K$945,MATCH($B946&amp;"|"&amp;($O946-1),$P$1:$P$945,0))))</f>
        <v/>
      </c>
    </row>
    <row r="947" ht="18" customHeight="1">
      <c r="A947" s="18" t="n"/>
      <c r="B947" s="6" t="n"/>
      <c r="C947" s="19">
        <f>IF($B947="","",IFERROR(INDEX('Catálogo'!$B$2:$B$500,MATCH($B947,'Catálogo'!$A$2:$A$500,0)),"Clave no encontrada"))</f>
        <v/>
      </c>
      <c r="D947" s="6" t="n"/>
      <c r="E947" s="8" t="n"/>
      <c r="F947" s="7" t="n"/>
      <c r="G947" s="6" t="n"/>
      <c r="H947" s="10">
        <f>IF($N947&lt;&gt;1,"",IF(AND($I947&gt;0,ISNUMBER($F947)),$F947,$R947))</f>
        <v/>
      </c>
      <c r="I947" s="9">
        <f>IF($N947&lt;&gt;1,"",IF($D947="Salida",-ABS($E947),IF($D947="Entrada",ABS($E947),$E947)))</f>
        <v/>
      </c>
      <c r="J947" s="9">
        <f>IF($N947&lt;&gt;1,"",$Q947+$I947)</f>
        <v/>
      </c>
      <c r="K947" s="10">
        <f>IF($N947&lt;&gt;1,"",IF($I947&gt;0,IF($Q947&gt;0,($Q947*$R947+$I947*$H947)/($Q947+$I947),$H947),$R947))</f>
        <v/>
      </c>
      <c r="L947" s="10">
        <f>IF($N947&lt;&gt;1,"",ROUND($J947*$K947,2))</f>
        <v/>
      </c>
      <c r="N947" s="17">
        <f>IF(AND($B947&lt;&gt;"",ISNUMBER($E947),$D947&lt;&gt;""),1,0)</f>
        <v/>
      </c>
      <c r="O947" s="17">
        <f>IF($N947=1,COUNTIFS($B$2:$B947,$B947,$N$2:$N947,1),"")</f>
        <v/>
      </c>
      <c r="P947" s="17">
        <f>IF($N947=1,$B947&amp;"|"&amp;$O947,"")</f>
        <v/>
      </c>
      <c r="Q947" s="17">
        <f>IF($N947&lt;&gt;1,"",IF($O947=1,N(IFERROR(INDEX('Catálogo'!$F$2:$F$500,MATCH($B947,'Catálogo'!$A$2:$A$500,0)),0)),INDEX($J$1:$J$946,MATCH($B947&amp;"|"&amp;($O947-1),$P$1:$P$946,0))))</f>
        <v/>
      </c>
      <c r="R947" s="17">
        <f>IF($N947&lt;&gt;1,"",IF($O947=1,N(IFERROR(INDEX('Catálogo'!$E$2:$E$500,MATCH($B947,'Catálogo'!$A$2:$A$500,0)),0)),INDEX($K$1:$K$946,MATCH($B947&amp;"|"&amp;($O947-1),$P$1:$P$946,0))))</f>
        <v/>
      </c>
    </row>
    <row r="948" ht="18" customHeight="1">
      <c r="A948" s="18" t="n"/>
      <c r="B948" s="6" t="n"/>
      <c r="C948" s="19">
        <f>IF($B948="","",IFERROR(INDEX('Catálogo'!$B$2:$B$500,MATCH($B948,'Catálogo'!$A$2:$A$500,0)),"Clave no encontrada"))</f>
        <v/>
      </c>
      <c r="D948" s="6" t="n"/>
      <c r="E948" s="8" t="n"/>
      <c r="F948" s="7" t="n"/>
      <c r="G948" s="6" t="n"/>
      <c r="H948" s="10">
        <f>IF($N948&lt;&gt;1,"",IF(AND($I948&gt;0,ISNUMBER($F948)),$F948,$R948))</f>
        <v/>
      </c>
      <c r="I948" s="9">
        <f>IF($N948&lt;&gt;1,"",IF($D948="Salida",-ABS($E948),IF($D948="Entrada",ABS($E948),$E948)))</f>
        <v/>
      </c>
      <c r="J948" s="9">
        <f>IF($N948&lt;&gt;1,"",$Q948+$I948)</f>
        <v/>
      </c>
      <c r="K948" s="10">
        <f>IF($N948&lt;&gt;1,"",IF($I948&gt;0,IF($Q948&gt;0,($Q948*$R948+$I948*$H948)/($Q948+$I948),$H948),$R948))</f>
        <v/>
      </c>
      <c r="L948" s="10">
        <f>IF($N948&lt;&gt;1,"",ROUND($J948*$K948,2))</f>
        <v/>
      </c>
      <c r="N948" s="17">
        <f>IF(AND($B948&lt;&gt;"",ISNUMBER($E948),$D948&lt;&gt;""),1,0)</f>
        <v/>
      </c>
      <c r="O948" s="17">
        <f>IF($N948=1,COUNTIFS($B$2:$B948,$B948,$N$2:$N948,1),"")</f>
        <v/>
      </c>
      <c r="P948" s="17">
        <f>IF($N948=1,$B948&amp;"|"&amp;$O948,"")</f>
        <v/>
      </c>
      <c r="Q948" s="17">
        <f>IF($N948&lt;&gt;1,"",IF($O948=1,N(IFERROR(INDEX('Catálogo'!$F$2:$F$500,MATCH($B948,'Catálogo'!$A$2:$A$500,0)),0)),INDEX($J$1:$J$947,MATCH($B948&amp;"|"&amp;($O948-1),$P$1:$P$947,0))))</f>
        <v/>
      </c>
      <c r="R948" s="17">
        <f>IF($N948&lt;&gt;1,"",IF($O948=1,N(IFERROR(INDEX('Catálogo'!$E$2:$E$500,MATCH($B948,'Catálogo'!$A$2:$A$500,0)),0)),INDEX($K$1:$K$947,MATCH($B948&amp;"|"&amp;($O948-1),$P$1:$P$947,0))))</f>
        <v/>
      </c>
    </row>
    <row r="949" ht="18" customHeight="1">
      <c r="A949" s="18" t="n"/>
      <c r="B949" s="6" t="n"/>
      <c r="C949" s="19">
        <f>IF($B949="","",IFERROR(INDEX('Catálogo'!$B$2:$B$500,MATCH($B949,'Catálogo'!$A$2:$A$500,0)),"Clave no encontrada"))</f>
        <v/>
      </c>
      <c r="D949" s="6" t="n"/>
      <c r="E949" s="8" t="n"/>
      <c r="F949" s="7" t="n"/>
      <c r="G949" s="6" t="n"/>
      <c r="H949" s="10">
        <f>IF($N949&lt;&gt;1,"",IF(AND($I949&gt;0,ISNUMBER($F949)),$F949,$R949))</f>
        <v/>
      </c>
      <c r="I949" s="9">
        <f>IF($N949&lt;&gt;1,"",IF($D949="Salida",-ABS($E949),IF($D949="Entrada",ABS($E949),$E949)))</f>
        <v/>
      </c>
      <c r="J949" s="9">
        <f>IF($N949&lt;&gt;1,"",$Q949+$I949)</f>
        <v/>
      </c>
      <c r="K949" s="10">
        <f>IF($N949&lt;&gt;1,"",IF($I949&gt;0,IF($Q949&gt;0,($Q949*$R949+$I949*$H949)/($Q949+$I949),$H949),$R949))</f>
        <v/>
      </c>
      <c r="L949" s="10">
        <f>IF($N949&lt;&gt;1,"",ROUND($J949*$K949,2))</f>
        <v/>
      </c>
      <c r="N949" s="17">
        <f>IF(AND($B949&lt;&gt;"",ISNUMBER($E949),$D949&lt;&gt;""),1,0)</f>
        <v/>
      </c>
      <c r="O949" s="17">
        <f>IF($N949=1,COUNTIFS($B$2:$B949,$B949,$N$2:$N949,1),"")</f>
        <v/>
      </c>
      <c r="P949" s="17">
        <f>IF($N949=1,$B949&amp;"|"&amp;$O949,"")</f>
        <v/>
      </c>
      <c r="Q949" s="17">
        <f>IF($N949&lt;&gt;1,"",IF($O949=1,N(IFERROR(INDEX('Catálogo'!$F$2:$F$500,MATCH($B949,'Catálogo'!$A$2:$A$500,0)),0)),INDEX($J$1:$J$948,MATCH($B949&amp;"|"&amp;($O949-1),$P$1:$P$948,0))))</f>
        <v/>
      </c>
      <c r="R949" s="17">
        <f>IF($N949&lt;&gt;1,"",IF($O949=1,N(IFERROR(INDEX('Catálogo'!$E$2:$E$500,MATCH($B949,'Catálogo'!$A$2:$A$500,0)),0)),INDEX($K$1:$K$948,MATCH($B949&amp;"|"&amp;($O949-1),$P$1:$P$948,0))))</f>
        <v/>
      </c>
    </row>
    <row r="950" ht="18" customHeight="1">
      <c r="A950" s="18" t="n"/>
      <c r="B950" s="6" t="n"/>
      <c r="C950" s="19">
        <f>IF($B950="","",IFERROR(INDEX('Catálogo'!$B$2:$B$500,MATCH($B950,'Catálogo'!$A$2:$A$500,0)),"Clave no encontrada"))</f>
        <v/>
      </c>
      <c r="D950" s="6" t="n"/>
      <c r="E950" s="8" t="n"/>
      <c r="F950" s="7" t="n"/>
      <c r="G950" s="6" t="n"/>
      <c r="H950" s="10">
        <f>IF($N950&lt;&gt;1,"",IF(AND($I950&gt;0,ISNUMBER($F950)),$F950,$R950))</f>
        <v/>
      </c>
      <c r="I950" s="9">
        <f>IF($N950&lt;&gt;1,"",IF($D950="Salida",-ABS($E950),IF($D950="Entrada",ABS($E950),$E950)))</f>
        <v/>
      </c>
      <c r="J950" s="9">
        <f>IF($N950&lt;&gt;1,"",$Q950+$I950)</f>
        <v/>
      </c>
      <c r="K950" s="10">
        <f>IF($N950&lt;&gt;1,"",IF($I950&gt;0,IF($Q950&gt;0,($Q950*$R950+$I950*$H950)/($Q950+$I950),$H950),$R950))</f>
        <v/>
      </c>
      <c r="L950" s="10">
        <f>IF($N950&lt;&gt;1,"",ROUND($J950*$K950,2))</f>
        <v/>
      </c>
      <c r="N950" s="17">
        <f>IF(AND($B950&lt;&gt;"",ISNUMBER($E950),$D950&lt;&gt;""),1,0)</f>
        <v/>
      </c>
      <c r="O950" s="17">
        <f>IF($N950=1,COUNTIFS($B$2:$B950,$B950,$N$2:$N950,1),"")</f>
        <v/>
      </c>
      <c r="P950" s="17">
        <f>IF($N950=1,$B950&amp;"|"&amp;$O950,"")</f>
        <v/>
      </c>
      <c r="Q950" s="17">
        <f>IF($N950&lt;&gt;1,"",IF($O950=1,N(IFERROR(INDEX('Catálogo'!$F$2:$F$500,MATCH($B950,'Catálogo'!$A$2:$A$500,0)),0)),INDEX($J$1:$J$949,MATCH($B950&amp;"|"&amp;($O950-1),$P$1:$P$949,0))))</f>
        <v/>
      </c>
      <c r="R950" s="17">
        <f>IF($N950&lt;&gt;1,"",IF($O950=1,N(IFERROR(INDEX('Catálogo'!$E$2:$E$500,MATCH($B950,'Catálogo'!$A$2:$A$500,0)),0)),INDEX($K$1:$K$949,MATCH($B950&amp;"|"&amp;($O950-1),$P$1:$P$949,0))))</f>
        <v/>
      </c>
    </row>
    <row r="951" ht="18" customHeight="1">
      <c r="A951" s="18" t="n"/>
      <c r="B951" s="6" t="n"/>
      <c r="C951" s="19">
        <f>IF($B951="","",IFERROR(INDEX('Catálogo'!$B$2:$B$500,MATCH($B951,'Catálogo'!$A$2:$A$500,0)),"Clave no encontrada"))</f>
        <v/>
      </c>
      <c r="D951" s="6" t="n"/>
      <c r="E951" s="8" t="n"/>
      <c r="F951" s="7" t="n"/>
      <c r="G951" s="6" t="n"/>
      <c r="H951" s="10">
        <f>IF($N951&lt;&gt;1,"",IF(AND($I951&gt;0,ISNUMBER($F951)),$F951,$R951))</f>
        <v/>
      </c>
      <c r="I951" s="9">
        <f>IF($N951&lt;&gt;1,"",IF($D951="Salida",-ABS($E951),IF($D951="Entrada",ABS($E951),$E951)))</f>
        <v/>
      </c>
      <c r="J951" s="9">
        <f>IF($N951&lt;&gt;1,"",$Q951+$I951)</f>
        <v/>
      </c>
      <c r="K951" s="10">
        <f>IF($N951&lt;&gt;1,"",IF($I951&gt;0,IF($Q951&gt;0,($Q951*$R951+$I951*$H951)/($Q951+$I951),$H951),$R951))</f>
        <v/>
      </c>
      <c r="L951" s="10">
        <f>IF($N951&lt;&gt;1,"",ROUND($J951*$K951,2))</f>
        <v/>
      </c>
      <c r="N951" s="17">
        <f>IF(AND($B951&lt;&gt;"",ISNUMBER($E951),$D951&lt;&gt;""),1,0)</f>
        <v/>
      </c>
      <c r="O951" s="17">
        <f>IF($N951=1,COUNTIFS($B$2:$B951,$B951,$N$2:$N951,1),"")</f>
        <v/>
      </c>
      <c r="P951" s="17">
        <f>IF($N951=1,$B951&amp;"|"&amp;$O951,"")</f>
        <v/>
      </c>
      <c r="Q951" s="17">
        <f>IF($N951&lt;&gt;1,"",IF($O951=1,N(IFERROR(INDEX('Catálogo'!$F$2:$F$500,MATCH($B951,'Catálogo'!$A$2:$A$500,0)),0)),INDEX($J$1:$J$950,MATCH($B951&amp;"|"&amp;($O951-1),$P$1:$P$950,0))))</f>
        <v/>
      </c>
      <c r="R951" s="17">
        <f>IF($N951&lt;&gt;1,"",IF($O951=1,N(IFERROR(INDEX('Catálogo'!$E$2:$E$500,MATCH($B951,'Catálogo'!$A$2:$A$500,0)),0)),INDEX($K$1:$K$950,MATCH($B951&amp;"|"&amp;($O951-1),$P$1:$P$950,0))))</f>
        <v/>
      </c>
    </row>
    <row r="952" ht="18" customHeight="1">
      <c r="A952" s="18" t="n"/>
      <c r="B952" s="6" t="n"/>
      <c r="C952" s="19">
        <f>IF($B952="","",IFERROR(INDEX('Catálogo'!$B$2:$B$500,MATCH($B952,'Catálogo'!$A$2:$A$500,0)),"Clave no encontrada"))</f>
        <v/>
      </c>
      <c r="D952" s="6" t="n"/>
      <c r="E952" s="8" t="n"/>
      <c r="F952" s="7" t="n"/>
      <c r="G952" s="6" t="n"/>
      <c r="H952" s="10">
        <f>IF($N952&lt;&gt;1,"",IF(AND($I952&gt;0,ISNUMBER($F952)),$F952,$R952))</f>
        <v/>
      </c>
      <c r="I952" s="9">
        <f>IF($N952&lt;&gt;1,"",IF($D952="Salida",-ABS($E952),IF($D952="Entrada",ABS($E952),$E952)))</f>
        <v/>
      </c>
      <c r="J952" s="9">
        <f>IF($N952&lt;&gt;1,"",$Q952+$I952)</f>
        <v/>
      </c>
      <c r="K952" s="10">
        <f>IF($N952&lt;&gt;1,"",IF($I952&gt;0,IF($Q952&gt;0,($Q952*$R952+$I952*$H952)/($Q952+$I952),$H952),$R952))</f>
        <v/>
      </c>
      <c r="L952" s="10">
        <f>IF($N952&lt;&gt;1,"",ROUND($J952*$K952,2))</f>
        <v/>
      </c>
      <c r="N952" s="17">
        <f>IF(AND($B952&lt;&gt;"",ISNUMBER($E952),$D952&lt;&gt;""),1,0)</f>
        <v/>
      </c>
      <c r="O952" s="17">
        <f>IF($N952=1,COUNTIFS($B$2:$B952,$B952,$N$2:$N952,1),"")</f>
        <v/>
      </c>
      <c r="P952" s="17">
        <f>IF($N952=1,$B952&amp;"|"&amp;$O952,"")</f>
        <v/>
      </c>
      <c r="Q952" s="17">
        <f>IF($N952&lt;&gt;1,"",IF($O952=1,N(IFERROR(INDEX('Catálogo'!$F$2:$F$500,MATCH($B952,'Catálogo'!$A$2:$A$500,0)),0)),INDEX($J$1:$J$951,MATCH($B952&amp;"|"&amp;($O952-1),$P$1:$P$951,0))))</f>
        <v/>
      </c>
      <c r="R952" s="17">
        <f>IF($N952&lt;&gt;1,"",IF($O952=1,N(IFERROR(INDEX('Catálogo'!$E$2:$E$500,MATCH($B952,'Catálogo'!$A$2:$A$500,0)),0)),INDEX($K$1:$K$951,MATCH($B952&amp;"|"&amp;($O952-1),$P$1:$P$951,0))))</f>
        <v/>
      </c>
    </row>
    <row r="953" ht="18" customHeight="1">
      <c r="A953" s="18" t="n"/>
      <c r="B953" s="6" t="n"/>
      <c r="C953" s="19">
        <f>IF($B953="","",IFERROR(INDEX('Catálogo'!$B$2:$B$500,MATCH($B953,'Catálogo'!$A$2:$A$500,0)),"Clave no encontrada"))</f>
        <v/>
      </c>
      <c r="D953" s="6" t="n"/>
      <c r="E953" s="8" t="n"/>
      <c r="F953" s="7" t="n"/>
      <c r="G953" s="6" t="n"/>
      <c r="H953" s="10">
        <f>IF($N953&lt;&gt;1,"",IF(AND($I953&gt;0,ISNUMBER($F953)),$F953,$R953))</f>
        <v/>
      </c>
      <c r="I953" s="9">
        <f>IF($N953&lt;&gt;1,"",IF($D953="Salida",-ABS($E953),IF($D953="Entrada",ABS($E953),$E953)))</f>
        <v/>
      </c>
      <c r="J953" s="9">
        <f>IF($N953&lt;&gt;1,"",$Q953+$I953)</f>
        <v/>
      </c>
      <c r="K953" s="10">
        <f>IF($N953&lt;&gt;1,"",IF($I953&gt;0,IF($Q953&gt;0,($Q953*$R953+$I953*$H953)/($Q953+$I953),$H953),$R953))</f>
        <v/>
      </c>
      <c r="L953" s="10">
        <f>IF($N953&lt;&gt;1,"",ROUND($J953*$K953,2))</f>
        <v/>
      </c>
      <c r="N953" s="17">
        <f>IF(AND($B953&lt;&gt;"",ISNUMBER($E953),$D953&lt;&gt;""),1,0)</f>
        <v/>
      </c>
      <c r="O953" s="17">
        <f>IF($N953=1,COUNTIFS($B$2:$B953,$B953,$N$2:$N953,1),"")</f>
        <v/>
      </c>
      <c r="P953" s="17">
        <f>IF($N953=1,$B953&amp;"|"&amp;$O953,"")</f>
        <v/>
      </c>
      <c r="Q953" s="17">
        <f>IF($N953&lt;&gt;1,"",IF($O953=1,N(IFERROR(INDEX('Catálogo'!$F$2:$F$500,MATCH($B953,'Catálogo'!$A$2:$A$500,0)),0)),INDEX($J$1:$J$952,MATCH($B953&amp;"|"&amp;($O953-1),$P$1:$P$952,0))))</f>
        <v/>
      </c>
      <c r="R953" s="17">
        <f>IF($N953&lt;&gt;1,"",IF($O953=1,N(IFERROR(INDEX('Catálogo'!$E$2:$E$500,MATCH($B953,'Catálogo'!$A$2:$A$500,0)),0)),INDEX($K$1:$K$952,MATCH($B953&amp;"|"&amp;($O953-1),$P$1:$P$952,0))))</f>
        <v/>
      </c>
    </row>
    <row r="954" ht="18" customHeight="1">
      <c r="A954" s="18" t="n"/>
      <c r="B954" s="6" t="n"/>
      <c r="C954" s="19">
        <f>IF($B954="","",IFERROR(INDEX('Catálogo'!$B$2:$B$500,MATCH($B954,'Catálogo'!$A$2:$A$500,0)),"Clave no encontrada"))</f>
        <v/>
      </c>
      <c r="D954" s="6" t="n"/>
      <c r="E954" s="8" t="n"/>
      <c r="F954" s="7" t="n"/>
      <c r="G954" s="6" t="n"/>
      <c r="H954" s="10">
        <f>IF($N954&lt;&gt;1,"",IF(AND($I954&gt;0,ISNUMBER($F954)),$F954,$R954))</f>
        <v/>
      </c>
      <c r="I954" s="9">
        <f>IF($N954&lt;&gt;1,"",IF($D954="Salida",-ABS($E954),IF($D954="Entrada",ABS($E954),$E954)))</f>
        <v/>
      </c>
      <c r="J954" s="9">
        <f>IF($N954&lt;&gt;1,"",$Q954+$I954)</f>
        <v/>
      </c>
      <c r="K954" s="10">
        <f>IF($N954&lt;&gt;1,"",IF($I954&gt;0,IF($Q954&gt;0,($Q954*$R954+$I954*$H954)/($Q954+$I954),$H954),$R954))</f>
        <v/>
      </c>
      <c r="L954" s="10">
        <f>IF($N954&lt;&gt;1,"",ROUND($J954*$K954,2))</f>
        <v/>
      </c>
      <c r="N954" s="17">
        <f>IF(AND($B954&lt;&gt;"",ISNUMBER($E954),$D954&lt;&gt;""),1,0)</f>
        <v/>
      </c>
      <c r="O954" s="17">
        <f>IF($N954=1,COUNTIFS($B$2:$B954,$B954,$N$2:$N954,1),"")</f>
        <v/>
      </c>
      <c r="P954" s="17">
        <f>IF($N954=1,$B954&amp;"|"&amp;$O954,"")</f>
        <v/>
      </c>
      <c r="Q954" s="17">
        <f>IF($N954&lt;&gt;1,"",IF($O954=1,N(IFERROR(INDEX('Catálogo'!$F$2:$F$500,MATCH($B954,'Catálogo'!$A$2:$A$500,0)),0)),INDEX($J$1:$J$953,MATCH($B954&amp;"|"&amp;($O954-1),$P$1:$P$953,0))))</f>
        <v/>
      </c>
      <c r="R954" s="17">
        <f>IF($N954&lt;&gt;1,"",IF($O954=1,N(IFERROR(INDEX('Catálogo'!$E$2:$E$500,MATCH($B954,'Catálogo'!$A$2:$A$500,0)),0)),INDEX($K$1:$K$953,MATCH($B954&amp;"|"&amp;($O954-1),$P$1:$P$953,0))))</f>
        <v/>
      </c>
    </row>
    <row r="955" ht="18" customHeight="1">
      <c r="A955" s="18" t="n"/>
      <c r="B955" s="6" t="n"/>
      <c r="C955" s="19">
        <f>IF($B955="","",IFERROR(INDEX('Catálogo'!$B$2:$B$500,MATCH($B955,'Catálogo'!$A$2:$A$500,0)),"Clave no encontrada"))</f>
        <v/>
      </c>
      <c r="D955" s="6" t="n"/>
      <c r="E955" s="8" t="n"/>
      <c r="F955" s="7" t="n"/>
      <c r="G955" s="6" t="n"/>
      <c r="H955" s="10">
        <f>IF($N955&lt;&gt;1,"",IF(AND($I955&gt;0,ISNUMBER($F955)),$F955,$R955))</f>
        <v/>
      </c>
      <c r="I955" s="9">
        <f>IF($N955&lt;&gt;1,"",IF($D955="Salida",-ABS($E955),IF($D955="Entrada",ABS($E955),$E955)))</f>
        <v/>
      </c>
      <c r="J955" s="9">
        <f>IF($N955&lt;&gt;1,"",$Q955+$I955)</f>
        <v/>
      </c>
      <c r="K955" s="10">
        <f>IF($N955&lt;&gt;1,"",IF($I955&gt;0,IF($Q955&gt;0,($Q955*$R955+$I955*$H955)/($Q955+$I955),$H955),$R955))</f>
        <v/>
      </c>
      <c r="L955" s="10">
        <f>IF($N955&lt;&gt;1,"",ROUND($J955*$K955,2))</f>
        <v/>
      </c>
      <c r="N955" s="17">
        <f>IF(AND($B955&lt;&gt;"",ISNUMBER($E955),$D955&lt;&gt;""),1,0)</f>
        <v/>
      </c>
      <c r="O955" s="17">
        <f>IF($N955=1,COUNTIFS($B$2:$B955,$B955,$N$2:$N955,1),"")</f>
        <v/>
      </c>
      <c r="P955" s="17">
        <f>IF($N955=1,$B955&amp;"|"&amp;$O955,"")</f>
        <v/>
      </c>
      <c r="Q955" s="17">
        <f>IF($N955&lt;&gt;1,"",IF($O955=1,N(IFERROR(INDEX('Catálogo'!$F$2:$F$500,MATCH($B955,'Catálogo'!$A$2:$A$500,0)),0)),INDEX($J$1:$J$954,MATCH($B955&amp;"|"&amp;($O955-1),$P$1:$P$954,0))))</f>
        <v/>
      </c>
      <c r="R955" s="17">
        <f>IF($N955&lt;&gt;1,"",IF($O955=1,N(IFERROR(INDEX('Catálogo'!$E$2:$E$500,MATCH($B955,'Catálogo'!$A$2:$A$500,0)),0)),INDEX($K$1:$K$954,MATCH($B955&amp;"|"&amp;($O955-1),$P$1:$P$954,0))))</f>
        <v/>
      </c>
    </row>
    <row r="956" ht="18" customHeight="1">
      <c r="A956" s="18" t="n"/>
      <c r="B956" s="6" t="n"/>
      <c r="C956" s="19">
        <f>IF($B956="","",IFERROR(INDEX('Catálogo'!$B$2:$B$500,MATCH($B956,'Catálogo'!$A$2:$A$500,0)),"Clave no encontrada"))</f>
        <v/>
      </c>
      <c r="D956" s="6" t="n"/>
      <c r="E956" s="8" t="n"/>
      <c r="F956" s="7" t="n"/>
      <c r="G956" s="6" t="n"/>
      <c r="H956" s="10">
        <f>IF($N956&lt;&gt;1,"",IF(AND($I956&gt;0,ISNUMBER($F956)),$F956,$R956))</f>
        <v/>
      </c>
      <c r="I956" s="9">
        <f>IF($N956&lt;&gt;1,"",IF($D956="Salida",-ABS($E956),IF($D956="Entrada",ABS($E956),$E956)))</f>
        <v/>
      </c>
      <c r="J956" s="9">
        <f>IF($N956&lt;&gt;1,"",$Q956+$I956)</f>
        <v/>
      </c>
      <c r="K956" s="10">
        <f>IF($N956&lt;&gt;1,"",IF($I956&gt;0,IF($Q956&gt;0,($Q956*$R956+$I956*$H956)/($Q956+$I956),$H956),$R956))</f>
        <v/>
      </c>
      <c r="L956" s="10">
        <f>IF($N956&lt;&gt;1,"",ROUND($J956*$K956,2))</f>
        <v/>
      </c>
      <c r="N956" s="17">
        <f>IF(AND($B956&lt;&gt;"",ISNUMBER($E956),$D956&lt;&gt;""),1,0)</f>
        <v/>
      </c>
      <c r="O956" s="17">
        <f>IF($N956=1,COUNTIFS($B$2:$B956,$B956,$N$2:$N956,1),"")</f>
        <v/>
      </c>
      <c r="P956" s="17">
        <f>IF($N956=1,$B956&amp;"|"&amp;$O956,"")</f>
        <v/>
      </c>
      <c r="Q956" s="17">
        <f>IF($N956&lt;&gt;1,"",IF($O956=1,N(IFERROR(INDEX('Catálogo'!$F$2:$F$500,MATCH($B956,'Catálogo'!$A$2:$A$500,0)),0)),INDEX($J$1:$J$955,MATCH($B956&amp;"|"&amp;($O956-1),$P$1:$P$955,0))))</f>
        <v/>
      </c>
      <c r="R956" s="17">
        <f>IF($N956&lt;&gt;1,"",IF($O956=1,N(IFERROR(INDEX('Catálogo'!$E$2:$E$500,MATCH($B956,'Catálogo'!$A$2:$A$500,0)),0)),INDEX($K$1:$K$955,MATCH($B956&amp;"|"&amp;($O956-1),$P$1:$P$955,0))))</f>
        <v/>
      </c>
    </row>
    <row r="957" ht="18" customHeight="1">
      <c r="A957" s="18" t="n"/>
      <c r="B957" s="6" t="n"/>
      <c r="C957" s="19">
        <f>IF($B957="","",IFERROR(INDEX('Catálogo'!$B$2:$B$500,MATCH($B957,'Catálogo'!$A$2:$A$500,0)),"Clave no encontrada"))</f>
        <v/>
      </c>
      <c r="D957" s="6" t="n"/>
      <c r="E957" s="8" t="n"/>
      <c r="F957" s="7" t="n"/>
      <c r="G957" s="6" t="n"/>
      <c r="H957" s="10">
        <f>IF($N957&lt;&gt;1,"",IF(AND($I957&gt;0,ISNUMBER($F957)),$F957,$R957))</f>
        <v/>
      </c>
      <c r="I957" s="9">
        <f>IF($N957&lt;&gt;1,"",IF($D957="Salida",-ABS($E957),IF($D957="Entrada",ABS($E957),$E957)))</f>
        <v/>
      </c>
      <c r="J957" s="9">
        <f>IF($N957&lt;&gt;1,"",$Q957+$I957)</f>
        <v/>
      </c>
      <c r="K957" s="10">
        <f>IF($N957&lt;&gt;1,"",IF($I957&gt;0,IF($Q957&gt;0,($Q957*$R957+$I957*$H957)/($Q957+$I957),$H957),$R957))</f>
        <v/>
      </c>
      <c r="L957" s="10">
        <f>IF($N957&lt;&gt;1,"",ROUND($J957*$K957,2))</f>
        <v/>
      </c>
      <c r="N957" s="17">
        <f>IF(AND($B957&lt;&gt;"",ISNUMBER($E957),$D957&lt;&gt;""),1,0)</f>
        <v/>
      </c>
      <c r="O957" s="17">
        <f>IF($N957=1,COUNTIFS($B$2:$B957,$B957,$N$2:$N957,1),"")</f>
        <v/>
      </c>
      <c r="P957" s="17">
        <f>IF($N957=1,$B957&amp;"|"&amp;$O957,"")</f>
        <v/>
      </c>
      <c r="Q957" s="17">
        <f>IF($N957&lt;&gt;1,"",IF($O957=1,N(IFERROR(INDEX('Catálogo'!$F$2:$F$500,MATCH($B957,'Catálogo'!$A$2:$A$500,0)),0)),INDEX($J$1:$J$956,MATCH($B957&amp;"|"&amp;($O957-1),$P$1:$P$956,0))))</f>
        <v/>
      </c>
      <c r="R957" s="17">
        <f>IF($N957&lt;&gt;1,"",IF($O957=1,N(IFERROR(INDEX('Catálogo'!$E$2:$E$500,MATCH($B957,'Catálogo'!$A$2:$A$500,0)),0)),INDEX($K$1:$K$956,MATCH($B957&amp;"|"&amp;($O957-1),$P$1:$P$956,0))))</f>
        <v/>
      </c>
    </row>
    <row r="958" ht="18" customHeight="1">
      <c r="A958" s="18" t="n"/>
      <c r="B958" s="6" t="n"/>
      <c r="C958" s="19">
        <f>IF($B958="","",IFERROR(INDEX('Catálogo'!$B$2:$B$500,MATCH($B958,'Catálogo'!$A$2:$A$500,0)),"Clave no encontrada"))</f>
        <v/>
      </c>
      <c r="D958" s="6" t="n"/>
      <c r="E958" s="8" t="n"/>
      <c r="F958" s="7" t="n"/>
      <c r="G958" s="6" t="n"/>
      <c r="H958" s="10">
        <f>IF($N958&lt;&gt;1,"",IF(AND($I958&gt;0,ISNUMBER($F958)),$F958,$R958))</f>
        <v/>
      </c>
      <c r="I958" s="9">
        <f>IF($N958&lt;&gt;1,"",IF($D958="Salida",-ABS($E958),IF($D958="Entrada",ABS($E958),$E958)))</f>
        <v/>
      </c>
      <c r="J958" s="9">
        <f>IF($N958&lt;&gt;1,"",$Q958+$I958)</f>
        <v/>
      </c>
      <c r="K958" s="10">
        <f>IF($N958&lt;&gt;1,"",IF($I958&gt;0,IF($Q958&gt;0,($Q958*$R958+$I958*$H958)/($Q958+$I958),$H958),$R958))</f>
        <v/>
      </c>
      <c r="L958" s="10">
        <f>IF($N958&lt;&gt;1,"",ROUND($J958*$K958,2))</f>
        <v/>
      </c>
      <c r="N958" s="17">
        <f>IF(AND($B958&lt;&gt;"",ISNUMBER($E958),$D958&lt;&gt;""),1,0)</f>
        <v/>
      </c>
      <c r="O958" s="17">
        <f>IF($N958=1,COUNTIFS($B$2:$B958,$B958,$N$2:$N958,1),"")</f>
        <v/>
      </c>
      <c r="P958" s="17">
        <f>IF($N958=1,$B958&amp;"|"&amp;$O958,"")</f>
        <v/>
      </c>
      <c r="Q958" s="17">
        <f>IF($N958&lt;&gt;1,"",IF($O958=1,N(IFERROR(INDEX('Catálogo'!$F$2:$F$500,MATCH($B958,'Catálogo'!$A$2:$A$500,0)),0)),INDEX($J$1:$J$957,MATCH($B958&amp;"|"&amp;($O958-1),$P$1:$P$957,0))))</f>
        <v/>
      </c>
      <c r="R958" s="17">
        <f>IF($N958&lt;&gt;1,"",IF($O958=1,N(IFERROR(INDEX('Catálogo'!$E$2:$E$500,MATCH($B958,'Catálogo'!$A$2:$A$500,0)),0)),INDEX($K$1:$K$957,MATCH($B958&amp;"|"&amp;($O958-1),$P$1:$P$957,0))))</f>
        <v/>
      </c>
    </row>
    <row r="959" ht="18" customHeight="1">
      <c r="A959" s="18" t="n"/>
      <c r="B959" s="6" t="n"/>
      <c r="C959" s="19">
        <f>IF($B959="","",IFERROR(INDEX('Catálogo'!$B$2:$B$500,MATCH($B959,'Catálogo'!$A$2:$A$500,0)),"Clave no encontrada"))</f>
        <v/>
      </c>
      <c r="D959" s="6" t="n"/>
      <c r="E959" s="8" t="n"/>
      <c r="F959" s="7" t="n"/>
      <c r="G959" s="6" t="n"/>
      <c r="H959" s="10">
        <f>IF($N959&lt;&gt;1,"",IF(AND($I959&gt;0,ISNUMBER($F959)),$F959,$R959))</f>
        <v/>
      </c>
      <c r="I959" s="9">
        <f>IF($N959&lt;&gt;1,"",IF($D959="Salida",-ABS($E959),IF($D959="Entrada",ABS($E959),$E959)))</f>
        <v/>
      </c>
      <c r="J959" s="9">
        <f>IF($N959&lt;&gt;1,"",$Q959+$I959)</f>
        <v/>
      </c>
      <c r="K959" s="10">
        <f>IF($N959&lt;&gt;1,"",IF($I959&gt;0,IF($Q959&gt;0,($Q959*$R959+$I959*$H959)/($Q959+$I959),$H959),$R959))</f>
        <v/>
      </c>
      <c r="L959" s="10">
        <f>IF($N959&lt;&gt;1,"",ROUND($J959*$K959,2))</f>
        <v/>
      </c>
      <c r="N959" s="17">
        <f>IF(AND($B959&lt;&gt;"",ISNUMBER($E959),$D959&lt;&gt;""),1,0)</f>
        <v/>
      </c>
      <c r="O959" s="17">
        <f>IF($N959=1,COUNTIFS($B$2:$B959,$B959,$N$2:$N959,1),"")</f>
        <v/>
      </c>
      <c r="P959" s="17">
        <f>IF($N959=1,$B959&amp;"|"&amp;$O959,"")</f>
        <v/>
      </c>
      <c r="Q959" s="17">
        <f>IF($N959&lt;&gt;1,"",IF($O959=1,N(IFERROR(INDEX('Catálogo'!$F$2:$F$500,MATCH($B959,'Catálogo'!$A$2:$A$500,0)),0)),INDEX($J$1:$J$958,MATCH($B959&amp;"|"&amp;($O959-1),$P$1:$P$958,0))))</f>
        <v/>
      </c>
      <c r="R959" s="17">
        <f>IF($N959&lt;&gt;1,"",IF($O959=1,N(IFERROR(INDEX('Catálogo'!$E$2:$E$500,MATCH($B959,'Catálogo'!$A$2:$A$500,0)),0)),INDEX($K$1:$K$958,MATCH($B959&amp;"|"&amp;($O959-1),$P$1:$P$958,0))))</f>
        <v/>
      </c>
    </row>
    <row r="960" ht="18" customHeight="1">
      <c r="A960" s="18" t="n"/>
      <c r="B960" s="6" t="n"/>
      <c r="C960" s="19">
        <f>IF($B960="","",IFERROR(INDEX('Catálogo'!$B$2:$B$500,MATCH($B960,'Catálogo'!$A$2:$A$500,0)),"Clave no encontrada"))</f>
        <v/>
      </c>
      <c r="D960" s="6" t="n"/>
      <c r="E960" s="8" t="n"/>
      <c r="F960" s="7" t="n"/>
      <c r="G960" s="6" t="n"/>
      <c r="H960" s="10">
        <f>IF($N960&lt;&gt;1,"",IF(AND($I960&gt;0,ISNUMBER($F960)),$F960,$R960))</f>
        <v/>
      </c>
      <c r="I960" s="9">
        <f>IF($N960&lt;&gt;1,"",IF($D960="Salida",-ABS($E960),IF($D960="Entrada",ABS($E960),$E960)))</f>
        <v/>
      </c>
      <c r="J960" s="9">
        <f>IF($N960&lt;&gt;1,"",$Q960+$I960)</f>
        <v/>
      </c>
      <c r="K960" s="10">
        <f>IF($N960&lt;&gt;1,"",IF($I960&gt;0,IF($Q960&gt;0,($Q960*$R960+$I960*$H960)/($Q960+$I960),$H960),$R960))</f>
        <v/>
      </c>
      <c r="L960" s="10">
        <f>IF($N960&lt;&gt;1,"",ROUND($J960*$K960,2))</f>
        <v/>
      </c>
      <c r="N960" s="17">
        <f>IF(AND($B960&lt;&gt;"",ISNUMBER($E960),$D960&lt;&gt;""),1,0)</f>
        <v/>
      </c>
      <c r="O960" s="17">
        <f>IF($N960=1,COUNTIFS($B$2:$B960,$B960,$N$2:$N960,1),"")</f>
        <v/>
      </c>
      <c r="P960" s="17">
        <f>IF($N960=1,$B960&amp;"|"&amp;$O960,"")</f>
        <v/>
      </c>
      <c r="Q960" s="17">
        <f>IF($N960&lt;&gt;1,"",IF($O960=1,N(IFERROR(INDEX('Catálogo'!$F$2:$F$500,MATCH($B960,'Catálogo'!$A$2:$A$500,0)),0)),INDEX($J$1:$J$959,MATCH($B960&amp;"|"&amp;($O960-1),$P$1:$P$959,0))))</f>
        <v/>
      </c>
      <c r="R960" s="17">
        <f>IF($N960&lt;&gt;1,"",IF($O960=1,N(IFERROR(INDEX('Catálogo'!$E$2:$E$500,MATCH($B960,'Catálogo'!$A$2:$A$500,0)),0)),INDEX($K$1:$K$959,MATCH($B960&amp;"|"&amp;($O960-1),$P$1:$P$959,0))))</f>
        <v/>
      </c>
    </row>
    <row r="961" ht="18" customHeight="1">
      <c r="A961" s="18" t="n"/>
      <c r="B961" s="6" t="n"/>
      <c r="C961" s="19">
        <f>IF($B961="","",IFERROR(INDEX('Catálogo'!$B$2:$B$500,MATCH($B961,'Catálogo'!$A$2:$A$500,0)),"Clave no encontrada"))</f>
        <v/>
      </c>
      <c r="D961" s="6" t="n"/>
      <c r="E961" s="8" t="n"/>
      <c r="F961" s="7" t="n"/>
      <c r="G961" s="6" t="n"/>
      <c r="H961" s="10">
        <f>IF($N961&lt;&gt;1,"",IF(AND($I961&gt;0,ISNUMBER($F961)),$F961,$R961))</f>
        <v/>
      </c>
      <c r="I961" s="9">
        <f>IF($N961&lt;&gt;1,"",IF($D961="Salida",-ABS($E961),IF($D961="Entrada",ABS($E961),$E961)))</f>
        <v/>
      </c>
      <c r="J961" s="9">
        <f>IF($N961&lt;&gt;1,"",$Q961+$I961)</f>
        <v/>
      </c>
      <c r="K961" s="10">
        <f>IF($N961&lt;&gt;1,"",IF($I961&gt;0,IF($Q961&gt;0,($Q961*$R961+$I961*$H961)/($Q961+$I961),$H961),$R961))</f>
        <v/>
      </c>
      <c r="L961" s="10">
        <f>IF($N961&lt;&gt;1,"",ROUND($J961*$K961,2))</f>
        <v/>
      </c>
      <c r="N961" s="17">
        <f>IF(AND($B961&lt;&gt;"",ISNUMBER($E961),$D961&lt;&gt;""),1,0)</f>
        <v/>
      </c>
      <c r="O961" s="17">
        <f>IF($N961=1,COUNTIFS($B$2:$B961,$B961,$N$2:$N961,1),"")</f>
        <v/>
      </c>
      <c r="P961" s="17">
        <f>IF($N961=1,$B961&amp;"|"&amp;$O961,"")</f>
        <v/>
      </c>
      <c r="Q961" s="17">
        <f>IF($N961&lt;&gt;1,"",IF($O961=1,N(IFERROR(INDEX('Catálogo'!$F$2:$F$500,MATCH($B961,'Catálogo'!$A$2:$A$500,0)),0)),INDEX($J$1:$J$960,MATCH($B961&amp;"|"&amp;($O961-1),$P$1:$P$960,0))))</f>
        <v/>
      </c>
      <c r="R961" s="17">
        <f>IF($N961&lt;&gt;1,"",IF($O961=1,N(IFERROR(INDEX('Catálogo'!$E$2:$E$500,MATCH($B961,'Catálogo'!$A$2:$A$500,0)),0)),INDEX($K$1:$K$960,MATCH($B961&amp;"|"&amp;($O961-1),$P$1:$P$960,0))))</f>
        <v/>
      </c>
    </row>
    <row r="962" ht="18" customHeight="1">
      <c r="A962" s="18" t="n"/>
      <c r="B962" s="6" t="n"/>
      <c r="C962" s="19">
        <f>IF($B962="","",IFERROR(INDEX('Catálogo'!$B$2:$B$500,MATCH($B962,'Catálogo'!$A$2:$A$500,0)),"Clave no encontrada"))</f>
        <v/>
      </c>
      <c r="D962" s="6" t="n"/>
      <c r="E962" s="8" t="n"/>
      <c r="F962" s="7" t="n"/>
      <c r="G962" s="6" t="n"/>
      <c r="H962" s="10">
        <f>IF($N962&lt;&gt;1,"",IF(AND($I962&gt;0,ISNUMBER($F962)),$F962,$R962))</f>
        <v/>
      </c>
      <c r="I962" s="9">
        <f>IF($N962&lt;&gt;1,"",IF($D962="Salida",-ABS($E962),IF($D962="Entrada",ABS($E962),$E962)))</f>
        <v/>
      </c>
      <c r="J962" s="9">
        <f>IF($N962&lt;&gt;1,"",$Q962+$I962)</f>
        <v/>
      </c>
      <c r="K962" s="10">
        <f>IF($N962&lt;&gt;1,"",IF($I962&gt;0,IF($Q962&gt;0,($Q962*$R962+$I962*$H962)/($Q962+$I962),$H962),$R962))</f>
        <v/>
      </c>
      <c r="L962" s="10">
        <f>IF($N962&lt;&gt;1,"",ROUND($J962*$K962,2))</f>
        <v/>
      </c>
      <c r="N962" s="17">
        <f>IF(AND($B962&lt;&gt;"",ISNUMBER($E962),$D962&lt;&gt;""),1,0)</f>
        <v/>
      </c>
      <c r="O962" s="17">
        <f>IF($N962=1,COUNTIFS($B$2:$B962,$B962,$N$2:$N962,1),"")</f>
        <v/>
      </c>
      <c r="P962" s="17">
        <f>IF($N962=1,$B962&amp;"|"&amp;$O962,"")</f>
        <v/>
      </c>
      <c r="Q962" s="17">
        <f>IF($N962&lt;&gt;1,"",IF($O962=1,N(IFERROR(INDEX('Catálogo'!$F$2:$F$500,MATCH($B962,'Catálogo'!$A$2:$A$500,0)),0)),INDEX($J$1:$J$961,MATCH($B962&amp;"|"&amp;($O962-1),$P$1:$P$961,0))))</f>
        <v/>
      </c>
      <c r="R962" s="17">
        <f>IF($N962&lt;&gt;1,"",IF($O962=1,N(IFERROR(INDEX('Catálogo'!$E$2:$E$500,MATCH($B962,'Catálogo'!$A$2:$A$500,0)),0)),INDEX($K$1:$K$961,MATCH($B962&amp;"|"&amp;($O962-1),$P$1:$P$961,0))))</f>
        <v/>
      </c>
    </row>
    <row r="963" ht="18" customHeight="1">
      <c r="A963" s="18" t="n"/>
      <c r="B963" s="6" t="n"/>
      <c r="C963" s="19">
        <f>IF($B963="","",IFERROR(INDEX('Catálogo'!$B$2:$B$500,MATCH($B963,'Catálogo'!$A$2:$A$500,0)),"Clave no encontrada"))</f>
        <v/>
      </c>
      <c r="D963" s="6" t="n"/>
      <c r="E963" s="8" t="n"/>
      <c r="F963" s="7" t="n"/>
      <c r="G963" s="6" t="n"/>
      <c r="H963" s="10">
        <f>IF($N963&lt;&gt;1,"",IF(AND($I963&gt;0,ISNUMBER($F963)),$F963,$R963))</f>
        <v/>
      </c>
      <c r="I963" s="9">
        <f>IF($N963&lt;&gt;1,"",IF($D963="Salida",-ABS($E963),IF($D963="Entrada",ABS($E963),$E963)))</f>
        <v/>
      </c>
      <c r="J963" s="9">
        <f>IF($N963&lt;&gt;1,"",$Q963+$I963)</f>
        <v/>
      </c>
      <c r="K963" s="10">
        <f>IF($N963&lt;&gt;1,"",IF($I963&gt;0,IF($Q963&gt;0,($Q963*$R963+$I963*$H963)/($Q963+$I963),$H963),$R963))</f>
        <v/>
      </c>
      <c r="L963" s="10">
        <f>IF($N963&lt;&gt;1,"",ROUND($J963*$K963,2))</f>
        <v/>
      </c>
      <c r="N963" s="17">
        <f>IF(AND($B963&lt;&gt;"",ISNUMBER($E963),$D963&lt;&gt;""),1,0)</f>
        <v/>
      </c>
      <c r="O963" s="17">
        <f>IF($N963=1,COUNTIFS($B$2:$B963,$B963,$N$2:$N963,1),"")</f>
        <v/>
      </c>
      <c r="P963" s="17">
        <f>IF($N963=1,$B963&amp;"|"&amp;$O963,"")</f>
        <v/>
      </c>
      <c r="Q963" s="17">
        <f>IF($N963&lt;&gt;1,"",IF($O963=1,N(IFERROR(INDEX('Catálogo'!$F$2:$F$500,MATCH($B963,'Catálogo'!$A$2:$A$500,0)),0)),INDEX($J$1:$J$962,MATCH($B963&amp;"|"&amp;($O963-1),$P$1:$P$962,0))))</f>
        <v/>
      </c>
      <c r="R963" s="17">
        <f>IF($N963&lt;&gt;1,"",IF($O963=1,N(IFERROR(INDEX('Catálogo'!$E$2:$E$500,MATCH($B963,'Catálogo'!$A$2:$A$500,0)),0)),INDEX($K$1:$K$962,MATCH($B963&amp;"|"&amp;($O963-1),$P$1:$P$962,0))))</f>
        <v/>
      </c>
    </row>
    <row r="964" ht="18" customHeight="1">
      <c r="A964" s="18" t="n"/>
      <c r="B964" s="6" t="n"/>
      <c r="C964" s="19">
        <f>IF($B964="","",IFERROR(INDEX('Catálogo'!$B$2:$B$500,MATCH($B964,'Catálogo'!$A$2:$A$500,0)),"Clave no encontrada"))</f>
        <v/>
      </c>
      <c r="D964" s="6" t="n"/>
      <c r="E964" s="8" t="n"/>
      <c r="F964" s="7" t="n"/>
      <c r="G964" s="6" t="n"/>
      <c r="H964" s="10">
        <f>IF($N964&lt;&gt;1,"",IF(AND($I964&gt;0,ISNUMBER($F964)),$F964,$R964))</f>
        <v/>
      </c>
      <c r="I964" s="9">
        <f>IF($N964&lt;&gt;1,"",IF($D964="Salida",-ABS($E964),IF($D964="Entrada",ABS($E964),$E964)))</f>
        <v/>
      </c>
      <c r="J964" s="9">
        <f>IF($N964&lt;&gt;1,"",$Q964+$I964)</f>
        <v/>
      </c>
      <c r="K964" s="10">
        <f>IF($N964&lt;&gt;1,"",IF($I964&gt;0,IF($Q964&gt;0,($Q964*$R964+$I964*$H964)/($Q964+$I964),$H964),$R964))</f>
        <v/>
      </c>
      <c r="L964" s="10">
        <f>IF($N964&lt;&gt;1,"",ROUND($J964*$K964,2))</f>
        <v/>
      </c>
      <c r="N964" s="17">
        <f>IF(AND($B964&lt;&gt;"",ISNUMBER($E964),$D964&lt;&gt;""),1,0)</f>
        <v/>
      </c>
      <c r="O964" s="17">
        <f>IF($N964=1,COUNTIFS($B$2:$B964,$B964,$N$2:$N964,1),"")</f>
        <v/>
      </c>
      <c r="P964" s="17">
        <f>IF($N964=1,$B964&amp;"|"&amp;$O964,"")</f>
        <v/>
      </c>
      <c r="Q964" s="17">
        <f>IF($N964&lt;&gt;1,"",IF($O964=1,N(IFERROR(INDEX('Catálogo'!$F$2:$F$500,MATCH($B964,'Catálogo'!$A$2:$A$500,0)),0)),INDEX($J$1:$J$963,MATCH($B964&amp;"|"&amp;($O964-1),$P$1:$P$963,0))))</f>
        <v/>
      </c>
      <c r="R964" s="17">
        <f>IF($N964&lt;&gt;1,"",IF($O964=1,N(IFERROR(INDEX('Catálogo'!$E$2:$E$500,MATCH($B964,'Catálogo'!$A$2:$A$500,0)),0)),INDEX($K$1:$K$963,MATCH($B964&amp;"|"&amp;($O964-1),$P$1:$P$963,0))))</f>
        <v/>
      </c>
    </row>
    <row r="965" ht="18" customHeight="1">
      <c r="A965" s="18" t="n"/>
      <c r="B965" s="6" t="n"/>
      <c r="C965" s="19">
        <f>IF($B965="","",IFERROR(INDEX('Catálogo'!$B$2:$B$500,MATCH($B965,'Catálogo'!$A$2:$A$500,0)),"Clave no encontrada"))</f>
        <v/>
      </c>
      <c r="D965" s="6" t="n"/>
      <c r="E965" s="8" t="n"/>
      <c r="F965" s="7" t="n"/>
      <c r="G965" s="6" t="n"/>
      <c r="H965" s="10">
        <f>IF($N965&lt;&gt;1,"",IF(AND($I965&gt;0,ISNUMBER($F965)),$F965,$R965))</f>
        <v/>
      </c>
      <c r="I965" s="9">
        <f>IF($N965&lt;&gt;1,"",IF($D965="Salida",-ABS($E965),IF($D965="Entrada",ABS($E965),$E965)))</f>
        <v/>
      </c>
      <c r="J965" s="9">
        <f>IF($N965&lt;&gt;1,"",$Q965+$I965)</f>
        <v/>
      </c>
      <c r="K965" s="10">
        <f>IF($N965&lt;&gt;1,"",IF($I965&gt;0,IF($Q965&gt;0,($Q965*$R965+$I965*$H965)/($Q965+$I965),$H965),$R965))</f>
        <v/>
      </c>
      <c r="L965" s="10">
        <f>IF($N965&lt;&gt;1,"",ROUND($J965*$K965,2))</f>
        <v/>
      </c>
      <c r="N965" s="17">
        <f>IF(AND($B965&lt;&gt;"",ISNUMBER($E965),$D965&lt;&gt;""),1,0)</f>
        <v/>
      </c>
      <c r="O965" s="17">
        <f>IF($N965=1,COUNTIFS($B$2:$B965,$B965,$N$2:$N965,1),"")</f>
        <v/>
      </c>
      <c r="P965" s="17">
        <f>IF($N965=1,$B965&amp;"|"&amp;$O965,"")</f>
        <v/>
      </c>
      <c r="Q965" s="17">
        <f>IF($N965&lt;&gt;1,"",IF($O965=1,N(IFERROR(INDEX('Catálogo'!$F$2:$F$500,MATCH($B965,'Catálogo'!$A$2:$A$500,0)),0)),INDEX($J$1:$J$964,MATCH($B965&amp;"|"&amp;($O965-1),$P$1:$P$964,0))))</f>
        <v/>
      </c>
      <c r="R965" s="17">
        <f>IF($N965&lt;&gt;1,"",IF($O965=1,N(IFERROR(INDEX('Catálogo'!$E$2:$E$500,MATCH($B965,'Catálogo'!$A$2:$A$500,0)),0)),INDEX($K$1:$K$964,MATCH($B965&amp;"|"&amp;($O965-1),$P$1:$P$964,0))))</f>
        <v/>
      </c>
    </row>
    <row r="966" ht="18" customHeight="1">
      <c r="A966" s="18" t="n"/>
      <c r="B966" s="6" t="n"/>
      <c r="C966" s="19">
        <f>IF($B966="","",IFERROR(INDEX('Catálogo'!$B$2:$B$500,MATCH($B966,'Catálogo'!$A$2:$A$500,0)),"Clave no encontrada"))</f>
        <v/>
      </c>
      <c r="D966" s="6" t="n"/>
      <c r="E966" s="8" t="n"/>
      <c r="F966" s="7" t="n"/>
      <c r="G966" s="6" t="n"/>
      <c r="H966" s="10">
        <f>IF($N966&lt;&gt;1,"",IF(AND($I966&gt;0,ISNUMBER($F966)),$F966,$R966))</f>
        <v/>
      </c>
      <c r="I966" s="9">
        <f>IF($N966&lt;&gt;1,"",IF($D966="Salida",-ABS($E966),IF($D966="Entrada",ABS($E966),$E966)))</f>
        <v/>
      </c>
      <c r="J966" s="9">
        <f>IF($N966&lt;&gt;1,"",$Q966+$I966)</f>
        <v/>
      </c>
      <c r="K966" s="10">
        <f>IF($N966&lt;&gt;1,"",IF($I966&gt;0,IF($Q966&gt;0,($Q966*$R966+$I966*$H966)/($Q966+$I966),$H966),$R966))</f>
        <v/>
      </c>
      <c r="L966" s="10">
        <f>IF($N966&lt;&gt;1,"",ROUND($J966*$K966,2))</f>
        <v/>
      </c>
      <c r="N966" s="17">
        <f>IF(AND($B966&lt;&gt;"",ISNUMBER($E966),$D966&lt;&gt;""),1,0)</f>
        <v/>
      </c>
      <c r="O966" s="17">
        <f>IF($N966=1,COUNTIFS($B$2:$B966,$B966,$N$2:$N966,1),"")</f>
        <v/>
      </c>
      <c r="P966" s="17">
        <f>IF($N966=1,$B966&amp;"|"&amp;$O966,"")</f>
        <v/>
      </c>
      <c r="Q966" s="17">
        <f>IF($N966&lt;&gt;1,"",IF($O966=1,N(IFERROR(INDEX('Catálogo'!$F$2:$F$500,MATCH($B966,'Catálogo'!$A$2:$A$500,0)),0)),INDEX($J$1:$J$965,MATCH($B966&amp;"|"&amp;($O966-1),$P$1:$P$965,0))))</f>
        <v/>
      </c>
      <c r="R966" s="17">
        <f>IF($N966&lt;&gt;1,"",IF($O966=1,N(IFERROR(INDEX('Catálogo'!$E$2:$E$500,MATCH($B966,'Catálogo'!$A$2:$A$500,0)),0)),INDEX($K$1:$K$965,MATCH($B966&amp;"|"&amp;($O966-1),$P$1:$P$965,0))))</f>
        <v/>
      </c>
    </row>
    <row r="967" ht="18" customHeight="1">
      <c r="A967" s="18" t="n"/>
      <c r="B967" s="6" t="n"/>
      <c r="C967" s="19">
        <f>IF($B967="","",IFERROR(INDEX('Catálogo'!$B$2:$B$500,MATCH($B967,'Catálogo'!$A$2:$A$500,0)),"Clave no encontrada"))</f>
        <v/>
      </c>
      <c r="D967" s="6" t="n"/>
      <c r="E967" s="8" t="n"/>
      <c r="F967" s="7" t="n"/>
      <c r="G967" s="6" t="n"/>
      <c r="H967" s="10">
        <f>IF($N967&lt;&gt;1,"",IF(AND($I967&gt;0,ISNUMBER($F967)),$F967,$R967))</f>
        <v/>
      </c>
      <c r="I967" s="9">
        <f>IF($N967&lt;&gt;1,"",IF($D967="Salida",-ABS($E967),IF($D967="Entrada",ABS($E967),$E967)))</f>
        <v/>
      </c>
      <c r="J967" s="9">
        <f>IF($N967&lt;&gt;1,"",$Q967+$I967)</f>
        <v/>
      </c>
      <c r="K967" s="10">
        <f>IF($N967&lt;&gt;1,"",IF($I967&gt;0,IF($Q967&gt;0,($Q967*$R967+$I967*$H967)/($Q967+$I967),$H967),$R967))</f>
        <v/>
      </c>
      <c r="L967" s="10">
        <f>IF($N967&lt;&gt;1,"",ROUND($J967*$K967,2))</f>
        <v/>
      </c>
      <c r="N967" s="17">
        <f>IF(AND($B967&lt;&gt;"",ISNUMBER($E967),$D967&lt;&gt;""),1,0)</f>
        <v/>
      </c>
      <c r="O967" s="17">
        <f>IF($N967=1,COUNTIFS($B$2:$B967,$B967,$N$2:$N967,1),"")</f>
        <v/>
      </c>
      <c r="P967" s="17">
        <f>IF($N967=1,$B967&amp;"|"&amp;$O967,"")</f>
        <v/>
      </c>
      <c r="Q967" s="17">
        <f>IF($N967&lt;&gt;1,"",IF($O967=1,N(IFERROR(INDEX('Catálogo'!$F$2:$F$500,MATCH($B967,'Catálogo'!$A$2:$A$500,0)),0)),INDEX($J$1:$J$966,MATCH($B967&amp;"|"&amp;($O967-1),$P$1:$P$966,0))))</f>
        <v/>
      </c>
      <c r="R967" s="17">
        <f>IF($N967&lt;&gt;1,"",IF($O967=1,N(IFERROR(INDEX('Catálogo'!$E$2:$E$500,MATCH($B967,'Catálogo'!$A$2:$A$500,0)),0)),INDEX($K$1:$K$966,MATCH($B967&amp;"|"&amp;($O967-1),$P$1:$P$966,0))))</f>
        <v/>
      </c>
    </row>
    <row r="968" ht="18" customHeight="1">
      <c r="A968" s="18" t="n"/>
      <c r="B968" s="6" t="n"/>
      <c r="C968" s="19">
        <f>IF($B968="","",IFERROR(INDEX('Catálogo'!$B$2:$B$500,MATCH($B968,'Catálogo'!$A$2:$A$500,0)),"Clave no encontrada"))</f>
        <v/>
      </c>
      <c r="D968" s="6" t="n"/>
      <c r="E968" s="8" t="n"/>
      <c r="F968" s="7" t="n"/>
      <c r="G968" s="6" t="n"/>
      <c r="H968" s="10">
        <f>IF($N968&lt;&gt;1,"",IF(AND($I968&gt;0,ISNUMBER($F968)),$F968,$R968))</f>
        <v/>
      </c>
      <c r="I968" s="9">
        <f>IF($N968&lt;&gt;1,"",IF($D968="Salida",-ABS($E968),IF($D968="Entrada",ABS($E968),$E968)))</f>
        <v/>
      </c>
      <c r="J968" s="9">
        <f>IF($N968&lt;&gt;1,"",$Q968+$I968)</f>
        <v/>
      </c>
      <c r="K968" s="10">
        <f>IF($N968&lt;&gt;1,"",IF($I968&gt;0,IF($Q968&gt;0,($Q968*$R968+$I968*$H968)/($Q968+$I968),$H968),$R968))</f>
        <v/>
      </c>
      <c r="L968" s="10">
        <f>IF($N968&lt;&gt;1,"",ROUND($J968*$K968,2))</f>
        <v/>
      </c>
      <c r="N968" s="17">
        <f>IF(AND($B968&lt;&gt;"",ISNUMBER($E968),$D968&lt;&gt;""),1,0)</f>
        <v/>
      </c>
      <c r="O968" s="17">
        <f>IF($N968=1,COUNTIFS($B$2:$B968,$B968,$N$2:$N968,1),"")</f>
        <v/>
      </c>
      <c r="P968" s="17">
        <f>IF($N968=1,$B968&amp;"|"&amp;$O968,"")</f>
        <v/>
      </c>
      <c r="Q968" s="17">
        <f>IF($N968&lt;&gt;1,"",IF($O968=1,N(IFERROR(INDEX('Catálogo'!$F$2:$F$500,MATCH($B968,'Catálogo'!$A$2:$A$500,0)),0)),INDEX($J$1:$J$967,MATCH($B968&amp;"|"&amp;($O968-1),$P$1:$P$967,0))))</f>
        <v/>
      </c>
      <c r="R968" s="17">
        <f>IF($N968&lt;&gt;1,"",IF($O968=1,N(IFERROR(INDEX('Catálogo'!$E$2:$E$500,MATCH($B968,'Catálogo'!$A$2:$A$500,0)),0)),INDEX($K$1:$K$967,MATCH($B968&amp;"|"&amp;($O968-1),$P$1:$P$967,0))))</f>
        <v/>
      </c>
    </row>
    <row r="969" ht="18" customHeight="1">
      <c r="A969" s="18" t="n"/>
      <c r="B969" s="6" t="n"/>
      <c r="C969" s="19">
        <f>IF($B969="","",IFERROR(INDEX('Catálogo'!$B$2:$B$500,MATCH($B969,'Catálogo'!$A$2:$A$500,0)),"Clave no encontrada"))</f>
        <v/>
      </c>
      <c r="D969" s="6" t="n"/>
      <c r="E969" s="8" t="n"/>
      <c r="F969" s="7" t="n"/>
      <c r="G969" s="6" t="n"/>
      <c r="H969" s="10">
        <f>IF($N969&lt;&gt;1,"",IF(AND($I969&gt;0,ISNUMBER($F969)),$F969,$R969))</f>
        <v/>
      </c>
      <c r="I969" s="9">
        <f>IF($N969&lt;&gt;1,"",IF($D969="Salida",-ABS($E969),IF($D969="Entrada",ABS($E969),$E969)))</f>
        <v/>
      </c>
      <c r="J969" s="9">
        <f>IF($N969&lt;&gt;1,"",$Q969+$I969)</f>
        <v/>
      </c>
      <c r="K969" s="10">
        <f>IF($N969&lt;&gt;1,"",IF($I969&gt;0,IF($Q969&gt;0,($Q969*$R969+$I969*$H969)/($Q969+$I969),$H969),$R969))</f>
        <v/>
      </c>
      <c r="L969" s="10">
        <f>IF($N969&lt;&gt;1,"",ROUND($J969*$K969,2))</f>
        <v/>
      </c>
      <c r="N969" s="17">
        <f>IF(AND($B969&lt;&gt;"",ISNUMBER($E969),$D969&lt;&gt;""),1,0)</f>
        <v/>
      </c>
      <c r="O969" s="17">
        <f>IF($N969=1,COUNTIFS($B$2:$B969,$B969,$N$2:$N969,1),"")</f>
        <v/>
      </c>
      <c r="P969" s="17">
        <f>IF($N969=1,$B969&amp;"|"&amp;$O969,"")</f>
        <v/>
      </c>
      <c r="Q969" s="17">
        <f>IF($N969&lt;&gt;1,"",IF($O969=1,N(IFERROR(INDEX('Catálogo'!$F$2:$F$500,MATCH($B969,'Catálogo'!$A$2:$A$500,0)),0)),INDEX($J$1:$J$968,MATCH($B969&amp;"|"&amp;($O969-1),$P$1:$P$968,0))))</f>
        <v/>
      </c>
      <c r="R969" s="17">
        <f>IF($N969&lt;&gt;1,"",IF($O969=1,N(IFERROR(INDEX('Catálogo'!$E$2:$E$500,MATCH($B969,'Catálogo'!$A$2:$A$500,0)),0)),INDEX($K$1:$K$968,MATCH($B969&amp;"|"&amp;($O969-1),$P$1:$P$968,0))))</f>
        <v/>
      </c>
    </row>
    <row r="970" ht="18" customHeight="1">
      <c r="A970" s="18" t="n"/>
      <c r="B970" s="6" t="n"/>
      <c r="C970" s="19">
        <f>IF($B970="","",IFERROR(INDEX('Catálogo'!$B$2:$B$500,MATCH($B970,'Catálogo'!$A$2:$A$500,0)),"Clave no encontrada"))</f>
        <v/>
      </c>
      <c r="D970" s="6" t="n"/>
      <c r="E970" s="8" t="n"/>
      <c r="F970" s="7" t="n"/>
      <c r="G970" s="6" t="n"/>
      <c r="H970" s="10">
        <f>IF($N970&lt;&gt;1,"",IF(AND($I970&gt;0,ISNUMBER($F970)),$F970,$R970))</f>
        <v/>
      </c>
      <c r="I970" s="9">
        <f>IF($N970&lt;&gt;1,"",IF($D970="Salida",-ABS($E970),IF($D970="Entrada",ABS($E970),$E970)))</f>
        <v/>
      </c>
      <c r="J970" s="9">
        <f>IF($N970&lt;&gt;1,"",$Q970+$I970)</f>
        <v/>
      </c>
      <c r="K970" s="10">
        <f>IF($N970&lt;&gt;1,"",IF($I970&gt;0,IF($Q970&gt;0,($Q970*$R970+$I970*$H970)/($Q970+$I970),$H970),$R970))</f>
        <v/>
      </c>
      <c r="L970" s="10">
        <f>IF($N970&lt;&gt;1,"",ROUND($J970*$K970,2))</f>
        <v/>
      </c>
      <c r="N970" s="17">
        <f>IF(AND($B970&lt;&gt;"",ISNUMBER($E970),$D970&lt;&gt;""),1,0)</f>
        <v/>
      </c>
      <c r="O970" s="17">
        <f>IF($N970=1,COUNTIFS($B$2:$B970,$B970,$N$2:$N970,1),"")</f>
        <v/>
      </c>
      <c r="P970" s="17">
        <f>IF($N970=1,$B970&amp;"|"&amp;$O970,"")</f>
        <v/>
      </c>
      <c r="Q970" s="17">
        <f>IF($N970&lt;&gt;1,"",IF($O970=1,N(IFERROR(INDEX('Catálogo'!$F$2:$F$500,MATCH($B970,'Catálogo'!$A$2:$A$500,0)),0)),INDEX($J$1:$J$969,MATCH($B970&amp;"|"&amp;($O970-1),$P$1:$P$969,0))))</f>
        <v/>
      </c>
      <c r="R970" s="17">
        <f>IF($N970&lt;&gt;1,"",IF($O970=1,N(IFERROR(INDEX('Catálogo'!$E$2:$E$500,MATCH($B970,'Catálogo'!$A$2:$A$500,0)),0)),INDEX($K$1:$K$969,MATCH($B970&amp;"|"&amp;($O970-1),$P$1:$P$969,0))))</f>
        <v/>
      </c>
    </row>
    <row r="971" ht="18" customHeight="1">
      <c r="A971" s="18" t="n"/>
      <c r="B971" s="6" t="n"/>
      <c r="C971" s="19">
        <f>IF($B971="","",IFERROR(INDEX('Catálogo'!$B$2:$B$500,MATCH($B971,'Catálogo'!$A$2:$A$500,0)),"Clave no encontrada"))</f>
        <v/>
      </c>
      <c r="D971" s="6" t="n"/>
      <c r="E971" s="8" t="n"/>
      <c r="F971" s="7" t="n"/>
      <c r="G971" s="6" t="n"/>
      <c r="H971" s="10">
        <f>IF($N971&lt;&gt;1,"",IF(AND($I971&gt;0,ISNUMBER($F971)),$F971,$R971))</f>
        <v/>
      </c>
      <c r="I971" s="9">
        <f>IF($N971&lt;&gt;1,"",IF($D971="Salida",-ABS($E971),IF($D971="Entrada",ABS($E971),$E971)))</f>
        <v/>
      </c>
      <c r="J971" s="9">
        <f>IF($N971&lt;&gt;1,"",$Q971+$I971)</f>
        <v/>
      </c>
      <c r="K971" s="10">
        <f>IF($N971&lt;&gt;1,"",IF($I971&gt;0,IF($Q971&gt;0,($Q971*$R971+$I971*$H971)/($Q971+$I971),$H971),$R971))</f>
        <v/>
      </c>
      <c r="L971" s="10">
        <f>IF($N971&lt;&gt;1,"",ROUND($J971*$K971,2))</f>
        <v/>
      </c>
      <c r="N971" s="17">
        <f>IF(AND($B971&lt;&gt;"",ISNUMBER($E971),$D971&lt;&gt;""),1,0)</f>
        <v/>
      </c>
      <c r="O971" s="17">
        <f>IF($N971=1,COUNTIFS($B$2:$B971,$B971,$N$2:$N971,1),"")</f>
        <v/>
      </c>
      <c r="P971" s="17">
        <f>IF($N971=1,$B971&amp;"|"&amp;$O971,"")</f>
        <v/>
      </c>
      <c r="Q971" s="17">
        <f>IF($N971&lt;&gt;1,"",IF($O971=1,N(IFERROR(INDEX('Catálogo'!$F$2:$F$500,MATCH($B971,'Catálogo'!$A$2:$A$500,0)),0)),INDEX($J$1:$J$970,MATCH($B971&amp;"|"&amp;($O971-1),$P$1:$P$970,0))))</f>
        <v/>
      </c>
      <c r="R971" s="17">
        <f>IF($N971&lt;&gt;1,"",IF($O971=1,N(IFERROR(INDEX('Catálogo'!$E$2:$E$500,MATCH($B971,'Catálogo'!$A$2:$A$500,0)),0)),INDEX($K$1:$K$970,MATCH($B971&amp;"|"&amp;($O971-1),$P$1:$P$970,0))))</f>
        <v/>
      </c>
    </row>
    <row r="972" ht="18" customHeight="1">
      <c r="A972" s="18" t="n"/>
      <c r="B972" s="6" t="n"/>
      <c r="C972" s="19">
        <f>IF($B972="","",IFERROR(INDEX('Catálogo'!$B$2:$B$500,MATCH($B972,'Catálogo'!$A$2:$A$500,0)),"Clave no encontrada"))</f>
        <v/>
      </c>
      <c r="D972" s="6" t="n"/>
      <c r="E972" s="8" t="n"/>
      <c r="F972" s="7" t="n"/>
      <c r="G972" s="6" t="n"/>
      <c r="H972" s="10">
        <f>IF($N972&lt;&gt;1,"",IF(AND($I972&gt;0,ISNUMBER($F972)),$F972,$R972))</f>
        <v/>
      </c>
      <c r="I972" s="9">
        <f>IF($N972&lt;&gt;1,"",IF($D972="Salida",-ABS($E972),IF($D972="Entrada",ABS($E972),$E972)))</f>
        <v/>
      </c>
      <c r="J972" s="9">
        <f>IF($N972&lt;&gt;1,"",$Q972+$I972)</f>
        <v/>
      </c>
      <c r="K972" s="10">
        <f>IF($N972&lt;&gt;1,"",IF($I972&gt;0,IF($Q972&gt;0,($Q972*$R972+$I972*$H972)/($Q972+$I972),$H972),$R972))</f>
        <v/>
      </c>
      <c r="L972" s="10">
        <f>IF($N972&lt;&gt;1,"",ROUND($J972*$K972,2))</f>
        <v/>
      </c>
      <c r="N972" s="17">
        <f>IF(AND($B972&lt;&gt;"",ISNUMBER($E972),$D972&lt;&gt;""),1,0)</f>
        <v/>
      </c>
      <c r="O972" s="17">
        <f>IF($N972=1,COUNTIFS($B$2:$B972,$B972,$N$2:$N972,1),"")</f>
        <v/>
      </c>
      <c r="P972" s="17">
        <f>IF($N972=1,$B972&amp;"|"&amp;$O972,"")</f>
        <v/>
      </c>
      <c r="Q972" s="17">
        <f>IF($N972&lt;&gt;1,"",IF($O972=1,N(IFERROR(INDEX('Catálogo'!$F$2:$F$500,MATCH($B972,'Catálogo'!$A$2:$A$500,0)),0)),INDEX($J$1:$J$971,MATCH($B972&amp;"|"&amp;($O972-1),$P$1:$P$971,0))))</f>
        <v/>
      </c>
      <c r="R972" s="17">
        <f>IF($N972&lt;&gt;1,"",IF($O972=1,N(IFERROR(INDEX('Catálogo'!$E$2:$E$500,MATCH($B972,'Catálogo'!$A$2:$A$500,0)),0)),INDEX($K$1:$K$971,MATCH($B972&amp;"|"&amp;($O972-1),$P$1:$P$971,0))))</f>
        <v/>
      </c>
    </row>
    <row r="973" ht="18" customHeight="1">
      <c r="A973" s="18" t="n"/>
      <c r="B973" s="6" t="n"/>
      <c r="C973" s="19">
        <f>IF($B973="","",IFERROR(INDEX('Catálogo'!$B$2:$B$500,MATCH($B973,'Catálogo'!$A$2:$A$500,0)),"Clave no encontrada"))</f>
        <v/>
      </c>
      <c r="D973" s="6" t="n"/>
      <c r="E973" s="8" t="n"/>
      <c r="F973" s="7" t="n"/>
      <c r="G973" s="6" t="n"/>
      <c r="H973" s="10">
        <f>IF($N973&lt;&gt;1,"",IF(AND($I973&gt;0,ISNUMBER($F973)),$F973,$R973))</f>
        <v/>
      </c>
      <c r="I973" s="9">
        <f>IF($N973&lt;&gt;1,"",IF($D973="Salida",-ABS($E973),IF($D973="Entrada",ABS($E973),$E973)))</f>
        <v/>
      </c>
      <c r="J973" s="9">
        <f>IF($N973&lt;&gt;1,"",$Q973+$I973)</f>
        <v/>
      </c>
      <c r="K973" s="10">
        <f>IF($N973&lt;&gt;1,"",IF($I973&gt;0,IF($Q973&gt;0,($Q973*$R973+$I973*$H973)/($Q973+$I973),$H973),$R973))</f>
        <v/>
      </c>
      <c r="L973" s="10">
        <f>IF($N973&lt;&gt;1,"",ROUND($J973*$K973,2))</f>
        <v/>
      </c>
      <c r="N973" s="17">
        <f>IF(AND($B973&lt;&gt;"",ISNUMBER($E973),$D973&lt;&gt;""),1,0)</f>
        <v/>
      </c>
      <c r="O973" s="17">
        <f>IF($N973=1,COUNTIFS($B$2:$B973,$B973,$N$2:$N973,1),"")</f>
        <v/>
      </c>
      <c r="P973" s="17">
        <f>IF($N973=1,$B973&amp;"|"&amp;$O973,"")</f>
        <v/>
      </c>
      <c r="Q973" s="17">
        <f>IF($N973&lt;&gt;1,"",IF($O973=1,N(IFERROR(INDEX('Catálogo'!$F$2:$F$500,MATCH($B973,'Catálogo'!$A$2:$A$500,0)),0)),INDEX($J$1:$J$972,MATCH($B973&amp;"|"&amp;($O973-1),$P$1:$P$972,0))))</f>
        <v/>
      </c>
      <c r="R973" s="17">
        <f>IF($N973&lt;&gt;1,"",IF($O973=1,N(IFERROR(INDEX('Catálogo'!$E$2:$E$500,MATCH($B973,'Catálogo'!$A$2:$A$500,0)),0)),INDEX($K$1:$K$972,MATCH($B973&amp;"|"&amp;($O973-1),$P$1:$P$972,0))))</f>
        <v/>
      </c>
    </row>
    <row r="974" ht="18" customHeight="1">
      <c r="A974" s="18" t="n"/>
      <c r="B974" s="6" t="n"/>
      <c r="C974" s="19">
        <f>IF($B974="","",IFERROR(INDEX('Catálogo'!$B$2:$B$500,MATCH($B974,'Catálogo'!$A$2:$A$500,0)),"Clave no encontrada"))</f>
        <v/>
      </c>
      <c r="D974" s="6" t="n"/>
      <c r="E974" s="8" t="n"/>
      <c r="F974" s="7" t="n"/>
      <c r="G974" s="6" t="n"/>
      <c r="H974" s="10">
        <f>IF($N974&lt;&gt;1,"",IF(AND($I974&gt;0,ISNUMBER($F974)),$F974,$R974))</f>
        <v/>
      </c>
      <c r="I974" s="9">
        <f>IF($N974&lt;&gt;1,"",IF($D974="Salida",-ABS($E974),IF($D974="Entrada",ABS($E974),$E974)))</f>
        <v/>
      </c>
      <c r="J974" s="9">
        <f>IF($N974&lt;&gt;1,"",$Q974+$I974)</f>
        <v/>
      </c>
      <c r="K974" s="10">
        <f>IF($N974&lt;&gt;1,"",IF($I974&gt;0,IF($Q974&gt;0,($Q974*$R974+$I974*$H974)/($Q974+$I974),$H974),$R974))</f>
        <v/>
      </c>
      <c r="L974" s="10">
        <f>IF($N974&lt;&gt;1,"",ROUND($J974*$K974,2))</f>
        <v/>
      </c>
      <c r="N974" s="17">
        <f>IF(AND($B974&lt;&gt;"",ISNUMBER($E974),$D974&lt;&gt;""),1,0)</f>
        <v/>
      </c>
      <c r="O974" s="17">
        <f>IF($N974=1,COUNTIFS($B$2:$B974,$B974,$N$2:$N974,1),"")</f>
        <v/>
      </c>
      <c r="P974" s="17">
        <f>IF($N974=1,$B974&amp;"|"&amp;$O974,"")</f>
        <v/>
      </c>
      <c r="Q974" s="17">
        <f>IF($N974&lt;&gt;1,"",IF($O974=1,N(IFERROR(INDEX('Catálogo'!$F$2:$F$500,MATCH($B974,'Catálogo'!$A$2:$A$500,0)),0)),INDEX($J$1:$J$973,MATCH($B974&amp;"|"&amp;($O974-1),$P$1:$P$973,0))))</f>
        <v/>
      </c>
      <c r="R974" s="17">
        <f>IF($N974&lt;&gt;1,"",IF($O974=1,N(IFERROR(INDEX('Catálogo'!$E$2:$E$500,MATCH($B974,'Catálogo'!$A$2:$A$500,0)),0)),INDEX($K$1:$K$973,MATCH($B974&amp;"|"&amp;($O974-1),$P$1:$P$973,0))))</f>
        <v/>
      </c>
    </row>
    <row r="975" ht="18" customHeight="1">
      <c r="A975" s="18" t="n"/>
      <c r="B975" s="6" t="n"/>
      <c r="C975" s="19">
        <f>IF($B975="","",IFERROR(INDEX('Catálogo'!$B$2:$B$500,MATCH($B975,'Catálogo'!$A$2:$A$500,0)),"Clave no encontrada"))</f>
        <v/>
      </c>
      <c r="D975" s="6" t="n"/>
      <c r="E975" s="8" t="n"/>
      <c r="F975" s="7" t="n"/>
      <c r="G975" s="6" t="n"/>
      <c r="H975" s="10">
        <f>IF($N975&lt;&gt;1,"",IF(AND($I975&gt;0,ISNUMBER($F975)),$F975,$R975))</f>
        <v/>
      </c>
      <c r="I975" s="9">
        <f>IF($N975&lt;&gt;1,"",IF($D975="Salida",-ABS($E975),IF($D975="Entrada",ABS($E975),$E975)))</f>
        <v/>
      </c>
      <c r="J975" s="9">
        <f>IF($N975&lt;&gt;1,"",$Q975+$I975)</f>
        <v/>
      </c>
      <c r="K975" s="10">
        <f>IF($N975&lt;&gt;1,"",IF($I975&gt;0,IF($Q975&gt;0,($Q975*$R975+$I975*$H975)/($Q975+$I975),$H975),$R975))</f>
        <v/>
      </c>
      <c r="L975" s="10">
        <f>IF($N975&lt;&gt;1,"",ROUND($J975*$K975,2))</f>
        <v/>
      </c>
      <c r="N975" s="17">
        <f>IF(AND($B975&lt;&gt;"",ISNUMBER($E975),$D975&lt;&gt;""),1,0)</f>
        <v/>
      </c>
      <c r="O975" s="17">
        <f>IF($N975=1,COUNTIFS($B$2:$B975,$B975,$N$2:$N975,1),"")</f>
        <v/>
      </c>
      <c r="P975" s="17">
        <f>IF($N975=1,$B975&amp;"|"&amp;$O975,"")</f>
        <v/>
      </c>
      <c r="Q975" s="17">
        <f>IF($N975&lt;&gt;1,"",IF($O975=1,N(IFERROR(INDEX('Catálogo'!$F$2:$F$500,MATCH($B975,'Catálogo'!$A$2:$A$500,0)),0)),INDEX($J$1:$J$974,MATCH($B975&amp;"|"&amp;($O975-1),$P$1:$P$974,0))))</f>
        <v/>
      </c>
      <c r="R975" s="17">
        <f>IF($N975&lt;&gt;1,"",IF($O975=1,N(IFERROR(INDEX('Catálogo'!$E$2:$E$500,MATCH($B975,'Catálogo'!$A$2:$A$500,0)),0)),INDEX($K$1:$K$974,MATCH($B975&amp;"|"&amp;($O975-1),$P$1:$P$974,0))))</f>
        <v/>
      </c>
    </row>
    <row r="976" ht="18" customHeight="1">
      <c r="A976" s="18" t="n"/>
      <c r="B976" s="6" t="n"/>
      <c r="C976" s="19">
        <f>IF($B976="","",IFERROR(INDEX('Catálogo'!$B$2:$B$500,MATCH($B976,'Catálogo'!$A$2:$A$500,0)),"Clave no encontrada"))</f>
        <v/>
      </c>
      <c r="D976" s="6" t="n"/>
      <c r="E976" s="8" t="n"/>
      <c r="F976" s="7" t="n"/>
      <c r="G976" s="6" t="n"/>
      <c r="H976" s="10">
        <f>IF($N976&lt;&gt;1,"",IF(AND($I976&gt;0,ISNUMBER($F976)),$F976,$R976))</f>
        <v/>
      </c>
      <c r="I976" s="9">
        <f>IF($N976&lt;&gt;1,"",IF($D976="Salida",-ABS($E976),IF($D976="Entrada",ABS($E976),$E976)))</f>
        <v/>
      </c>
      <c r="J976" s="9">
        <f>IF($N976&lt;&gt;1,"",$Q976+$I976)</f>
        <v/>
      </c>
      <c r="K976" s="10">
        <f>IF($N976&lt;&gt;1,"",IF($I976&gt;0,IF($Q976&gt;0,($Q976*$R976+$I976*$H976)/($Q976+$I976),$H976),$R976))</f>
        <v/>
      </c>
      <c r="L976" s="10">
        <f>IF($N976&lt;&gt;1,"",ROUND($J976*$K976,2))</f>
        <v/>
      </c>
      <c r="N976" s="17">
        <f>IF(AND($B976&lt;&gt;"",ISNUMBER($E976),$D976&lt;&gt;""),1,0)</f>
        <v/>
      </c>
      <c r="O976" s="17">
        <f>IF($N976=1,COUNTIFS($B$2:$B976,$B976,$N$2:$N976,1),"")</f>
        <v/>
      </c>
      <c r="P976" s="17">
        <f>IF($N976=1,$B976&amp;"|"&amp;$O976,"")</f>
        <v/>
      </c>
      <c r="Q976" s="17">
        <f>IF($N976&lt;&gt;1,"",IF($O976=1,N(IFERROR(INDEX('Catálogo'!$F$2:$F$500,MATCH($B976,'Catálogo'!$A$2:$A$500,0)),0)),INDEX($J$1:$J$975,MATCH($B976&amp;"|"&amp;($O976-1),$P$1:$P$975,0))))</f>
        <v/>
      </c>
      <c r="R976" s="17">
        <f>IF($N976&lt;&gt;1,"",IF($O976=1,N(IFERROR(INDEX('Catálogo'!$E$2:$E$500,MATCH($B976,'Catálogo'!$A$2:$A$500,0)),0)),INDEX($K$1:$K$975,MATCH($B976&amp;"|"&amp;($O976-1),$P$1:$P$975,0))))</f>
        <v/>
      </c>
    </row>
    <row r="977" ht="18" customHeight="1">
      <c r="A977" s="18" t="n"/>
      <c r="B977" s="6" t="n"/>
      <c r="C977" s="19">
        <f>IF($B977="","",IFERROR(INDEX('Catálogo'!$B$2:$B$500,MATCH($B977,'Catálogo'!$A$2:$A$500,0)),"Clave no encontrada"))</f>
        <v/>
      </c>
      <c r="D977" s="6" t="n"/>
      <c r="E977" s="8" t="n"/>
      <c r="F977" s="7" t="n"/>
      <c r="G977" s="6" t="n"/>
      <c r="H977" s="10">
        <f>IF($N977&lt;&gt;1,"",IF(AND($I977&gt;0,ISNUMBER($F977)),$F977,$R977))</f>
        <v/>
      </c>
      <c r="I977" s="9">
        <f>IF($N977&lt;&gt;1,"",IF($D977="Salida",-ABS($E977),IF($D977="Entrada",ABS($E977),$E977)))</f>
        <v/>
      </c>
      <c r="J977" s="9">
        <f>IF($N977&lt;&gt;1,"",$Q977+$I977)</f>
        <v/>
      </c>
      <c r="K977" s="10">
        <f>IF($N977&lt;&gt;1,"",IF($I977&gt;0,IF($Q977&gt;0,($Q977*$R977+$I977*$H977)/($Q977+$I977),$H977),$R977))</f>
        <v/>
      </c>
      <c r="L977" s="10">
        <f>IF($N977&lt;&gt;1,"",ROUND($J977*$K977,2))</f>
        <v/>
      </c>
      <c r="N977" s="17">
        <f>IF(AND($B977&lt;&gt;"",ISNUMBER($E977),$D977&lt;&gt;""),1,0)</f>
        <v/>
      </c>
      <c r="O977" s="17">
        <f>IF($N977=1,COUNTIFS($B$2:$B977,$B977,$N$2:$N977,1),"")</f>
        <v/>
      </c>
      <c r="P977" s="17">
        <f>IF($N977=1,$B977&amp;"|"&amp;$O977,"")</f>
        <v/>
      </c>
      <c r="Q977" s="17">
        <f>IF($N977&lt;&gt;1,"",IF($O977=1,N(IFERROR(INDEX('Catálogo'!$F$2:$F$500,MATCH($B977,'Catálogo'!$A$2:$A$500,0)),0)),INDEX($J$1:$J$976,MATCH($B977&amp;"|"&amp;($O977-1),$P$1:$P$976,0))))</f>
        <v/>
      </c>
      <c r="R977" s="17">
        <f>IF($N977&lt;&gt;1,"",IF($O977=1,N(IFERROR(INDEX('Catálogo'!$E$2:$E$500,MATCH($B977,'Catálogo'!$A$2:$A$500,0)),0)),INDEX($K$1:$K$976,MATCH($B977&amp;"|"&amp;($O977-1),$P$1:$P$976,0))))</f>
        <v/>
      </c>
    </row>
    <row r="978" ht="18" customHeight="1">
      <c r="A978" s="18" t="n"/>
      <c r="B978" s="6" t="n"/>
      <c r="C978" s="19">
        <f>IF($B978="","",IFERROR(INDEX('Catálogo'!$B$2:$B$500,MATCH($B978,'Catálogo'!$A$2:$A$500,0)),"Clave no encontrada"))</f>
        <v/>
      </c>
      <c r="D978" s="6" t="n"/>
      <c r="E978" s="8" t="n"/>
      <c r="F978" s="7" t="n"/>
      <c r="G978" s="6" t="n"/>
      <c r="H978" s="10">
        <f>IF($N978&lt;&gt;1,"",IF(AND($I978&gt;0,ISNUMBER($F978)),$F978,$R978))</f>
        <v/>
      </c>
      <c r="I978" s="9">
        <f>IF($N978&lt;&gt;1,"",IF($D978="Salida",-ABS($E978),IF($D978="Entrada",ABS($E978),$E978)))</f>
        <v/>
      </c>
      <c r="J978" s="9">
        <f>IF($N978&lt;&gt;1,"",$Q978+$I978)</f>
        <v/>
      </c>
      <c r="K978" s="10">
        <f>IF($N978&lt;&gt;1,"",IF($I978&gt;0,IF($Q978&gt;0,($Q978*$R978+$I978*$H978)/($Q978+$I978),$H978),$R978))</f>
        <v/>
      </c>
      <c r="L978" s="10">
        <f>IF($N978&lt;&gt;1,"",ROUND($J978*$K978,2))</f>
        <v/>
      </c>
      <c r="N978" s="17">
        <f>IF(AND($B978&lt;&gt;"",ISNUMBER($E978),$D978&lt;&gt;""),1,0)</f>
        <v/>
      </c>
      <c r="O978" s="17">
        <f>IF($N978=1,COUNTIFS($B$2:$B978,$B978,$N$2:$N978,1),"")</f>
        <v/>
      </c>
      <c r="P978" s="17">
        <f>IF($N978=1,$B978&amp;"|"&amp;$O978,"")</f>
        <v/>
      </c>
      <c r="Q978" s="17">
        <f>IF($N978&lt;&gt;1,"",IF($O978=1,N(IFERROR(INDEX('Catálogo'!$F$2:$F$500,MATCH($B978,'Catálogo'!$A$2:$A$500,0)),0)),INDEX($J$1:$J$977,MATCH($B978&amp;"|"&amp;($O978-1),$P$1:$P$977,0))))</f>
        <v/>
      </c>
      <c r="R978" s="17">
        <f>IF($N978&lt;&gt;1,"",IF($O978=1,N(IFERROR(INDEX('Catálogo'!$E$2:$E$500,MATCH($B978,'Catálogo'!$A$2:$A$500,0)),0)),INDEX($K$1:$K$977,MATCH($B978&amp;"|"&amp;($O978-1),$P$1:$P$977,0))))</f>
        <v/>
      </c>
    </row>
    <row r="979" ht="18" customHeight="1">
      <c r="A979" s="18" t="n"/>
      <c r="B979" s="6" t="n"/>
      <c r="C979" s="19">
        <f>IF($B979="","",IFERROR(INDEX('Catálogo'!$B$2:$B$500,MATCH($B979,'Catálogo'!$A$2:$A$500,0)),"Clave no encontrada"))</f>
        <v/>
      </c>
      <c r="D979" s="6" t="n"/>
      <c r="E979" s="8" t="n"/>
      <c r="F979" s="7" t="n"/>
      <c r="G979" s="6" t="n"/>
      <c r="H979" s="10">
        <f>IF($N979&lt;&gt;1,"",IF(AND($I979&gt;0,ISNUMBER($F979)),$F979,$R979))</f>
        <v/>
      </c>
      <c r="I979" s="9">
        <f>IF($N979&lt;&gt;1,"",IF($D979="Salida",-ABS($E979),IF($D979="Entrada",ABS($E979),$E979)))</f>
        <v/>
      </c>
      <c r="J979" s="9">
        <f>IF($N979&lt;&gt;1,"",$Q979+$I979)</f>
        <v/>
      </c>
      <c r="K979" s="10">
        <f>IF($N979&lt;&gt;1,"",IF($I979&gt;0,IF($Q979&gt;0,($Q979*$R979+$I979*$H979)/($Q979+$I979),$H979),$R979))</f>
        <v/>
      </c>
      <c r="L979" s="10">
        <f>IF($N979&lt;&gt;1,"",ROUND($J979*$K979,2))</f>
        <v/>
      </c>
      <c r="N979" s="17">
        <f>IF(AND($B979&lt;&gt;"",ISNUMBER($E979),$D979&lt;&gt;""),1,0)</f>
        <v/>
      </c>
      <c r="O979" s="17">
        <f>IF($N979=1,COUNTIFS($B$2:$B979,$B979,$N$2:$N979,1),"")</f>
        <v/>
      </c>
      <c r="P979" s="17">
        <f>IF($N979=1,$B979&amp;"|"&amp;$O979,"")</f>
        <v/>
      </c>
      <c r="Q979" s="17">
        <f>IF($N979&lt;&gt;1,"",IF($O979=1,N(IFERROR(INDEX('Catálogo'!$F$2:$F$500,MATCH($B979,'Catálogo'!$A$2:$A$500,0)),0)),INDEX($J$1:$J$978,MATCH($B979&amp;"|"&amp;($O979-1),$P$1:$P$978,0))))</f>
        <v/>
      </c>
      <c r="R979" s="17">
        <f>IF($N979&lt;&gt;1,"",IF($O979=1,N(IFERROR(INDEX('Catálogo'!$E$2:$E$500,MATCH($B979,'Catálogo'!$A$2:$A$500,0)),0)),INDEX($K$1:$K$978,MATCH($B979&amp;"|"&amp;($O979-1),$P$1:$P$978,0))))</f>
        <v/>
      </c>
    </row>
    <row r="980" ht="18" customHeight="1">
      <c r="A980" s="18" t="n"/>
      <c r="B980" s="6" t="n"/>
      <c r="C980" s="19">
        <f>IF($B980="","",IFERROR(INDEX('Catálogo'!$B$2:$B$500,MATCH($B980,'Catálogo'!$A$2:$A$500,0)),"Clave no encontrada"))</f>
        <v/>
      </c>
      <c r="D980" s="6" t="n"/>
      <c r="E980" s="8" t="n"/>
      <c r="F980" s="7" t="n"/>
      <c r="G980" s="6" t="n"/>
      <c r="H980" s="10">
        <f>IF($N980&lt;&gt;1,"",IF(AND($I980&gt;0,ISNUMBER($F980)),$F980,$R980))</f>
        <v/>
      </c>
      <c r="I980" s="9">
        <f>IF($N980&lt;&gt;1,"",IF($D980="Salida",-ABS($E980),IF($D980="Entrada",ABS($E980),$E980)))</f>
        <v/>
      </c>
      <c r="J980" s="9">
        <f>IF($N980&lt;&gt;1,"",$Q980+$I980)</f>
        <v/>
      </c>
      <c r="K980" s="10">
        <f>IF($N980&lt;&gt;1,"",IF($I980&gt;0,IF($Q980&gt;0,($Q980*$R980+$I980*$H980)/($Q980+$I980),$H980),$R980))</f>
        <v/>
      </c>
      <c r="L980" s="10">
        <f>IF($N980&lt;&gt;1,"",ROUND($J980*$K980,2))</f>
        <v/>
      </c>
      <c r="N980" s="17">
        <f>IF(AND($B980&lt;&gt;"",ISNUMBER($E980),$D980&lt;&gt;""),1,0)</f>
        <v/>
      </c>
      <c r="O980" s="17">
        <f>IF($N980=1,COUNTIFS($B$2:$B980,$B980,$N$2:$N980,1),"")</f>
        <v/>
      </c>
      <c r="P980" s="17">
        <f>IF($N980=1,$B980&amp;"|"&amp;$O980,"")</f>
        <v/>
      </c>
      <c r="Q980" s="17">
        <f>IF($N980&lt;&gt;1,"",IF($O980=1,N(IFERROR(INDEX('Catálogo'!$F$2:$F$500,MATCH($B980,'Catálogo'!$A$2:$A$500,0)),0)),INDEX($J$1:$J$979,MATCH($B980&amp;"|"&amp;($O980-1),$P$1:$P$979,0))))</f>
        <v/>
      </c>
      <c r="R980" s="17">
        <f>IF($N980&lt;&gt;1,"",IF($O980=1,N(IFERROR(INDEX('Catálogo'!$E$2:$E$500,MATCH($B980,'Catálogo'!$A$2:$A$500,0)),0)),INDEX($K$1:$K$979,MATCH($B980&amp;"|"&amp;($O980-1),$P$1:$P$979,0))))</f>
        <v/>
      </c>
    </row>
    <row r="981" ht="18" customHeight="1">
      <c r="A981" s="18" t="n"/>
      <c r="B981" s="6" t="n"/>
      <c r="C981" s="19">
        <f>IF($B981="","",IFERROR(INDEX('Catálogo'!$B$2:$B$500,MATCH($B981,'Catálogo'!$A$2:$A$500,0)),"Clave no encontrada"))</f>
        <v/>
      </c>
      <c r="D981" s="6" t="n"/>
      <c r="E981" s="8" t="n"/>
      <c r="F981" s="7" t="n"/>
      <c r="G981" s="6" t="n"/>
      <c r="H981" s="10">
        <f>IF($N981&lt;&gt;1,"",IF(AND($I981&gt;0,ISNUMBER($F981)),$F981,$R981))</f>
        <v/>
      </c>
      <c r="I981" s="9">
        <f>IF($N981&lt;&gt;1,"",IF($D981="Salida",-ABS($E981),IF($D981="Entrada",ABS($E981),$E981)))</f>
        <v/>
      </c>
      <c r="J981" s="9">
        <f>IF($N981&lt;&gt;1,"",$Q981+$I981)</f>
        <v/>
      </c>
      <c r="K981" s="10">
        <f>IF($N981&lt;&gt;1,"",IF($I981&gt;0,IF($Q981&gt;0,($Q981*$R981+$I981*$H981)/($Q981+$I981),$H981),$R981))</f>
        <v/>
      </c>
      <c r="L981" s="10">
        <f>IF($N981&lt;&gt;1,"",ROUND($J981*$K981,2))</f>
        <v/>
      </c>
      <c r="N981" s="17">
        <f>IF(AND($B981&lt;&gt;"",ISNUMBER($E981),$D981&lt;&gt;""),1,0)</f>
        <v/>
      </c>
      <c r="O981" s="17">
        <f>IF($N981=1,COUNTIFS($B$2:$B981,$B981,$N$2:$N981,1),"")</f>
        <v/>
      </c>
      <c r="P981" s="17">
        <f>IF($N981=1,$B981&amp;"|"&amp;$O981,"")</f>
        <v/>
      </c>
      <c r="Q981" s="17">
        <f>IF($N981&lt;&gt;1,"",IF($O981=1,N(IFERROR(INDEX('Catálogo'!$F$2:$F$500,MATCH($B981,'Catálogo'!$A$2:$A$500,0)),0)),INDEX($J$1:$J$980,MATCH($B981&amp;"|"&amp;($O981-1),$P$1:$P$980,0))))</f>
        <v/>
      </c>
      <c r="R981" s="17">
        <f>IF($N981&lt;&gt;1,"",IF($O981=1,N(IFERROR(INDEX('Catálogo'!$E$2:$E$500,MATCH($B981,'Catálogo'!$A$2:$A$500,0)),0)),INDEX($K$1:$K$980,MATCH($B981&amp;"|"&amp;($O981-1),$P$1:$P$980,0))))</f>
        <v/>
      </c>
    </row>
    <row r="982" ht="18" customHeight="1">
      <c r="A982" s="18" t="n"/>
      <c r="B982" s="6" t="n"/>
      <c r="C982" s="19">
        <f>IF($B982="","",IFERROR(INDEX('Catálogo'!$B$2:$B$500,MATCH($B982,'Catálogo'!$A$2:$A$500,0)),"Clave no encontrada"))</f>
        <v/>
      </c>
      <c r="D982" s="6" t="n"/>
      <c r="E982" s="8" t="n"/>
      <c r="F982" s="7" t="n"/>
      <c r="G982" s="6" t="n"/>
      <c r="H982" s="10">
        <f>IF($N982&lt;&gt;1,"",IF(AND($I982&gt;0,ISNUMBER($F982)),$F982,$R982))</f>
        <v/>
      </c>
      <c r="I982" s="9">
        <f>IF($N982&lt;&gt;1,"",IF($D982="Salida",-ABS($E982),IF($D982="Entrada",ABS($E982),$E982)))</f>
        <v/>
      </c>
      <c r="J982" s="9">
        <f>IF($N982&lt;&gt;1,"",$Q982+$I982)</f>
        <v/>
      </c>
      <c r="K982" s="10">
        <f>IF($N982&lt;&gt;1,"",IF($I982&gt;0,IF($Q982&gt;0,($Q982*$R982+$I982*$H982)/($Q982+$I982),$H982),$R982))</f>
        <v/>
      </c>
      <c r="L982" s="10">
        <f>IF($N982&lt;&gt;1,"",ROUND($J982*$K982,2))</f>
        <v/>
      </c>
      <c r="N982" s="17">
        <f>IF(AND($B982&lt;&gt;"",ISNUMBER($E982),$D982&lt;&gt;""),1,0)</f>
        <v/>
      </c>
      <c r="O982" s="17">
        <f>IF($N982=1,COUNTIFS($B$2:$B982,$B982,$N$2:$N982,1),"")</f>
        <v/>
      </c>
      <c r="P982" s="17">
        <f>IF($N982=1,$B982&amp;"|"&amp;$O982,"")</f>
        <v/>
      </c>
      <c r="Q982" s="17">
        <f>IF($N982&lt;&gt;1,"",IF($O982=1,N(IFERROR(INDEX('Catálogo'!$F$2:$F$500,MATCH($B982,'Catálogo'!$A$2:$A$500,0)),0)),INDEX($J$1:$J$981,MATCH($B982&amp;"|"&amp;($O982-1),$P$1:$P$981,0))))</f>
        <v/>
      </c>
      <c r="R982" s="17">
        <f>IF($N982&lt;&gt;1,"",IF($O982=1,N(IFERROR(INDEX('Catálogo'!$E$2:$E$500,MATCH($B982,'Catálogo'!$A$2:$A$500,0)),0)),INDEX($K$1:$K$981,MATCH($B982&amp;"|"&amp;($O982-1),$P$1:$P$981,0))))</f>
        <v/>
      </c>
    </row>
    <row r="983" ht="18" customHeight="1">
      <c r="A983" s="18" t="n"/>
      <c r="B983" s="6" t="n"/>
      <c r="C983" s="19">
        <f>IF($B983="","",IFERROR(INDEX('Catálogo'!$B$2:$B$500,MATCH($B983,'Catálogo'!$A$2:$A$500,0)),"Clave no encontrada"))</f>
        <v/>
      </c>
      <c r="D983" s="6" t="n"/>
      <c r="E983" s="8" t="n"/>
      <c r="F983" s="7" t="n"/>
      <c r="G983" s="6" t="n"/>
      <c r="H983" s="10">
        <f>IF($N983&lt;&gt;1,"",IF(AND($I983&gt;0,ISNUMBER($F983)),$F983,$R983))</f>
        <v/>
      </c>
      <c r="I983" s="9">
        <f>IF($N983&lt;&gt;1,"",IF($D983="Salida",-ABS($E983),IF($D983="Entrada",ABS($E983),$E983)))</f>
        <v/>
      </c>
      <c r="J983" s="9">
        <f>IF($N983&lt;&gt;1,"",$Q983+$I983)</f>
        <v/>
      </c>
      <c r="K983" s="10">
        <f>IF($N983&lt;&gt;1,"",IF($I983&gt;0,IF($Q983&gt;0,($Q983*$R983+$I983*$H983)/($Q983+$I983),$H983),$R983))</f>
        <v/>
      </c>
      <c r="L983" s="10">
        <f>IF($N983&lt;&gt;1,"",ROUND($J983*$K983,2))</f>
        <v/>
      </c>
      <c r="N983" s="17">
        <f>IF(AND($B983&lt;&gt;"",ISNUMBER($E983),$D983&lt;&gt;""),1,0)</f>
        <v/>
      </c>
      <c r="O983" s="17">
        <f>IF($N983=1,COUNTIFS($B$2:$B983,$B983,$N$2:$N983,1),"")</f>
        <v/>
      </c>
      <c r="P983" s="17">
        <f>IF($N983=1,$B983&amp;"|"&amp;$O983,"")</f>
        <v/>
      </c>
      <c r="Q983" s="17">
        <f>IF($N983&lt;&gt;1,"",IF($O983=1,N(IFERROR(INDEX('Catálogo'!$F$2:$F$500,MATCH($B983,'Catálogo'!$A$2:$A$500,0)),0)),INDEX($J$1:$J$982,MATCH($B983&amp;"|"&amp;($O983-1),$P$1:$P$982,0))))</f>
        <v/>
      </c>
      <c r="R983" s="17">
        <f>IF($N983&lt;&gt;1,"",IF($O983=1,N(IFERROR(INDEX('Catálogo'!$E$2:$E$500,MATCH($B983,'Catálogo'!$A$2:$A$500,0)),0)),INDEX($K$1:$K$982,MATCH($B983&amp;"|"&amp;($O983-1),$P$1:$P$982,0))))</f>
        <v/>
      </c>
    </row>
    <row r="984" ht="18" customHeight="1">
      <c r="A984" s="18" t="n"/>
      <c r="B984" s="6" t="n"/>
      <c r="C984" s="19">
        <f>IF($B984="","",IFERROR(INDEX('Catálogo'!$B$2:$B$500,MATCH($B984,'Catálogo'!$A$2:$A$500,0)),"Clave no encontrada"))</f>
        <v/>
      </c>
      <c r="D984" s="6" t="n"/>
      <c r="E984" s="8" t="n"/>
      <c r="F984" s="7" t="n"/>
      <c r="G984" s="6" t="n"/>
      <c r="H984" s="10">
        <f>IF($N984&lt;&gt;1,"",IF(AND($I984&gt;0,ISNUMBER($F984)),$F984,$R984))</f>
        <v/>
      </c>
      <c r="I984" s="9">
        <f>IF($N984&lt;&gt;1,"",IF($D984="Salida",-ABS($E984),IF($D984="Entrada",ABS($E984),$E984)))</f>
        <v/>
      </c>
      <c r="J984" s="9">
        <f>IF($N984&lt;&gt;1,"",$Q984+$I984)</f>
        <v/>
      </c>
      <c r="K984" s="10">
        <f>IF($N984&lt;&gt;1,"",IF($I984&gt;0,IF($Q984&gt;0,($Q984*$R984+$I984*$H984)/($Q984+$I984),$H984),$R984))</f>
        <v/>
      </c>
      <c r="L984" s="10">
        <f>IF($N984&lt;&gt;1,"",ROUND($J984*$K984,2))</f>
        <v/>
      </c>
      <c r="N984" s="17">
        <f>IF(AND($B984&lt;&gt;"",ISNUMBER($E984),$D984&lt;&gt;""),1,0)</f>
        <v/>
      </c>
      <c r="O984" s="17">
        <f>IF($N984=1,COUNTIFS($B$2:$B984,$B984,$N$2:$N984,1),"")</f>
        <v/>
      </c>
      <c r="P984" s="17">
        <f>IF($N984=1,$B984&amp;"|"&amp;$O984,"")</f>
        <v/>
      </c>
      <c r="Q984" s="17">
        <f>IF($N984&lt;&gt;1,"",IF($O984=1,N(IFERROR(INDEX('Catálogo'!$F$2:$F$500,MATCH($B984,'Catálogo'!$A$2:$A$500,0)),0)),INDEX($J$1:$J$983,MATCH($B984&amp;"|"&amp;($O984-1),$P$1:$P$983,0))))</f>
        <v/>
      </c>
      <c r="R984" s="17">
        <f>IF($N984&lt;&gt;1,"",IF($O984=1,N(IFERROR(INDEX('Catálogo'!$E$2:$E$500,MATCH($B984,'Catálogo'!$A$2:$A$500,0)),0)),INDEX($K$1:$K$983,MATCH($B984&amp;"|"&amp;($O984-1),$P$1:$P$983,0))))</f>
        <v/>
      </c>
    </row>
    <row r="985" ht="18" customHeight="1">
      <c r="A985" s="18" t="n"/>
      <c r="B985" s="6" t="n"/>
      <c r="C985" s="19">
        <f>IF($B985="","",IFERROR(INDEX('Catálogo'!$B$2:$B$500,MATCH($B985,'Catálogo'!$A$2:$A$500,0)),"Clave no encontrada"))</f>
        <v/>
      </c>
      <c r="D985" s="6" t="n"/>
      <c r="E985" s="8" t="n"/>
      <c r="F985" s="7" t="n"/>
      <c r="G985" s="6" t="n"/>
      <c r="H985" s="10">
        <f>IF($N985&lt;&gt;1,"",IF(AND($I985&gt;0,ISNUMBER($F985)),$F985,$R985))</f>
        <v/>
      </c>
      <c r="I985" s="9">
        <f>IF($N985&lt;&gt;1,"",IF($D985="Salida",-ABS($E985),IF($D985="Entrada",ABS($E985),$E985)))</f>
        <v/>
      </c>
      <c r="J985" s="9">
        <f>IF($N985&lt;&gt;1,"",$Q985+$I985)</f>
        <v/>
      </c>
      <c r="K985" s="10">
        <f>IF($N985&lt;&gt;1,"",IF($I985&gt;0,IF($Q985&gt;0,($Q985*$R985+$I985*$H985)/($Q985+$I985),$H985),$R985))</f>
        <v/>
      </c>
      <c r="L985" s="10">
        <f>IF($N985&lt;&gt;1,"",ROUND($J985*$K985,2))</f>
        <v/>
      </c>
      <c r="N985" s="17">
        <f>IF(AND($B985&lt;&gt;"",ISNUMBER($E985),$D985&lt;&gt;""),1,0)</f>
        <v/>
      </c>
      <c r="O985" s="17">
        <f>IF($N985=1,COUNTIFS($B$2:$B985,$B985,$N$2:$N985,1),"")</f>
        <v/>
      </c>
      <c r="P985" s="17">
        <f>IF($N985=1,$B985&amp;"|"&amp;$O985,"")</f>
        <v/>
      </c>
      <c r="Q985" s="17">
        <f>IF($N985&lt;&gt;1,"",IF($O985=1,N(IFERROR(INDEX('Catálogo'!$F$2:$F$500,MATCH($B985,'Catálogo'!$A$2:$A$500,0)),0)),INDEX($J$1:$J$984,MATCH($B985&amp;"|"&amp;($O985-1),$P$1:$P$984,0))))</f>
        <v/>
      </c>
      <c r="R985" s="17">
        <f>IF($N985&lt;&gt;1,"",IF($O985=1,N(IFERROR(INDEX('Catálogo'!$E$2:$E$500,MATCH($B985,'Catálogo'!$A$2:$A$500,0)),0)),INDEX($K$1:$K$984,MATCH($B985&amp;"|"&amp;($O985-1),$P$1:$P$984,0))))</f>
        <v/>
      </c>
    </row>
    <row r="986" ht="18" customHeight="1">
      <c r="A986" s="18" t="n"/>
      <c r="B986" s="6" t="n"/>
      <c r="C986" s="19">
        <f>IF($B986="","",IFERROR(INDEX('Catálogo'!$B$2:$B$500,MATCH($B986,'Catálogo'!$A$2:$A$500,0)),"Clave no encontrada"))</f>
        <v/>
      </c>
      <c r="D986" s="6" t="n"/>
      <c r="E986" s="8" t="n"/>
      <c r="F986" s="7" t="n"/>
      <c r="G986" s="6" t="n"/>
      <c r="H986" s="10">
        <f>IF($N986&lt;&gt;1,"",IF(AND($I986&gt;0,ISNUMBER($F986)),$F986,$R986))</f>
        <v/>
      </c>
      <c r="I986" s="9">
        <f>IF($N986&lt;&gt;1,"",IF($D986="Salida",-ABS($E986),IF($D986="Entrada",ABS($E986),$E986)))</f>
        <v/>
      </c>
      <c r="J986" s="9">
        <f>IF($N986&lt;&gt;1,"",$Q986+$I986)</f>
        <v/>
      </c>
      <c r="K986" s="10">
        <f>IF($N986&lt;&gt;1,"",IF($I986&gt;0,IF($Q986&gt;0,($Q986*$R986+$I986*$H986)/($Q986+$I986),$H986),$R986))</f>
        <v/>
      </c>
      <c r="L986" s="10">
        <f>IF($N986&lt;&gt;1,"",ROUND($J986*$K986,2))</f>
        <v/>
      </c>
      <c r="N986" s="17">
        <f>IF(AND($B986&lt;&gt;"",ISNUMBER($E986),$D986&lt;&gt;""),1,0)</f>
        <v/>
      </c>
      <c r="O986" s="17">
        <f>IF($N986=1,COUNTIFS($B$2:$B986,$B986,$N$2:$N986,1),"")</f>
        <v/>
      </c>
      <c r="P986" s="17">
        <f>IF($N986=1,$B986&amp;"|"&amp;$O986,"")</f>
        <v/>
      </c>
      <c r="Q986" s="17">
        <f>IF($N986&lt;&gt;1,"",IF($O986=1,N(IFERROR(INDEX('Catálogo'!$F$2:$F$500,MATCH($B986,'Catálogo'!$A$2:$A$500,0)),0)),INDEX($J$1:$J$985,MATCH($B986&amp;"|"&amp;($O986-1),$P$1:$P$985,0))))</f>
        <v/>
      </c>
      <c r="R986" s="17">
        <f>IF($N986&lt;&gt;1,"",IF($O986=1,N(IFERROR(INDEX('Catálogo'!$E$2:$E$500,MATCH($B986,'Catálogo'!$A$2:$A$500,0)),0)),INDEX($K$1:$K$985,MATCH($B986&amp;"|"&amp;($O986-1),$P$1:$P$985,0))))</f>
        <v/>
      </c>
    </row>
    <row r="987" ht="18" customHeight="1">
      <c r="A987" s="18" t="n"/>
      <c r="B987" s="6" t="n"/>
      <c r="C987" s="19">
        <f>IF($B987="","",IFERROR(INDEX('Catálogo'!$B$2:$B$500,MATCH($B987,'Catálogo'!$A$2:$A$500,0)),"Clave no encontrada"))</f>
        <v/>
      </c>
      <c r="D987" s="6" t="n"/>
      <c r="E987" s="8" t="n"/>
      <c r="F987" s="7" t="n"/>
      <c r="G987" s="6" t="n"/>
      <c r="H987" s="10">
        <f>IF($N987&lt;&gt;1,"",IF(AND($I987&gt;0,ISNUMBER($F987)),$F987,$R987))</f>
        <v/>
      </c>
      <c r="I987" s="9">
        <f>IF($N987&lt;&gt;1,"",IF($D987="Salida",-ABS($E987),IF($D987="Entrada",ABS($E987),$E987)))</f>
        <v/>
      </c>
      <c r="J987" s="9">
        <f>IF($N987&lt;&gt;1,"",$Q987+$I987)</f>
        <v/>
      </c>
      <c r="K987" s="10">
        <f>IF($N987&lt;&gt;1,"",IF($I987&gt;0,IF($Q987&gt;0,($Q987*$R987+$I987*$H987)/($Q987+$I987),$H987),$R987))</f>
        <v/>
      </c>
      <c r="L987" s="10">
        <f>IF($N987&lt;&gt;1,"",ROUND($J987*$K987,2))</f>
        <v/>
      </c>
      <c r="N987" s="17">
        <f>IF(AND($B987&lt;&gt;"",ISNUMBER($E987),$D987&lt;&gt;""),1,0)</f>
        <v/>
      </c>
      <c r="O987" s="17">
        <f>IF($N987=1,COUNTIFS($B$2:$B987,$B987,$N$2:$N987,1),"")</f>
        <v/>
      </c>
      <c r="P987" s="17">
        <f>IF($N987=1,$B987&amp;"|"&amp;$O987,"")</f>
        <v/>
      </c>
      <c r="Q987" s="17">
        <f>IF($N987&lt;&gt;1,"",IF($O987=1,N(IFERROR(INDEX('Catálogo'!$F$2:$F$500,MATCH($B987,'Catálogo'!$A$2:$A$500,0)),0)),INDEX($J$1:$J$986,MATCH($B987&amp;"|"&amp;($O987-1),$P$1:$P$986,0))))</f>
        <v/>
      </c>
      <c r="R987" s="17">
        <f>IF($N987&lt;&gt;1,"",IF($O987=1,N(IFERROR(INDEX('Catálogo'!$E$2:$E$500,MATCH($B987,'Catálogo'!$A$2:$A$500,0)),0)),INDEX($K$1:$K$986,MATCH($B987&amp;"|"&amp;($O987-1),$P$1:$P$986,0))))</f>
        <v/>
      </c>
    </row>
    <row r="988" ht="18" customHeight="1">
      <c r="A988" s="18" t="n"/>
      <c r="B988" s="6" t="n"/>
      <c r="C988" s="19">
        <f>IF($B988="","",IFERROR(INDEX('Catálogo'!$B$2:$B$500,MATCH($B988,'Catálogo'!$A$2:$A$500,0)),"Clave no encontrada"))</f>
        <v/>
      </c>
      <c r="D988" s="6" t="n"/>
      <c r="E988" s="8" t="n"/>
      <c r="F988" s="7" t="n"/>
      <c r="G988" s="6" t="n"/>
      <c r="H988" s="10">
        <f>IF($N988&lt;&gt;1,"",IF(AND($I988&gt;0,ISNUMBER($F988)),$F988,$R988))</f>
        <v/>
      </c>
      <c r="I988" s="9">
        <f>IF($N988&lt;&gt;1,"",IF($D988="Salida",-ABS($E988),IF($D988="Entrada",ABS($E988),$E988)))</f>
        <v/>
      </c>
      <c r="J988" s="9">
        <f>IF($N988&lt;&gt;1,"",$Q988+$I988)</f>
        <v/>
      </c>
      <c r="K988" s="10">
        <f>IF($N988&lt;&gt;1,"",IF($I988&gt;0,IF($Q988&gt;0,($Q988*$R988+$I988*$H988)/($Q988+$I988),$H988),$R988))</f>
        <v/>
      </c>
      <c r="L988" s="10">
        <f>IF($N988&lt;&gt;1,"",ROUND($J988*$K988,2))</f>
        <v/>
      </c>
      <c r="N988" s="17">
        <f>IF(AND($B988&lt;&gt;"",ISNUMBER($E988),$D988&lt;&gt;""),1,0)</f>
        <v/>
      </c>
      <c r="O988" s="17">
        <f>IF($N988=1,COUNTIFS($B$2:$B988,$B988,$N$2:$N988,1),"")</f>
        <v/>
      </c>
      <c r="P988" s="17">
        <f>IF($N988=1,$B988&amp;"|"&amp;$O988,"")</f>
        <v/>
      </c>
      <c r="Q988" s="17">
        <f>IF($N988&lt;&gt;1,"",IF($O988=1,N(IFERROR(INDEX('Catálogo'!$F$2:$F$500,MATCH($B988,'Catálogo'!$A$2:$A$500,0)),0)),INDEX($J$1:$J$987,MATCH($B988&amp;"|"&amp;($O988-1),$P$1:$P$987,0))))</f>
        <v/>
      </c>
      <c r="R988" s="17">
        <f>IF($N988&lt;&gt;1,"",IF($O988=1,N(IFERROR(INDEX('Catálogo'!$E$2:$E$500,MATCH($B988,'Catálogo'!$A$2:$A$500,0)),0)),INDEX($K$1:$K$987,MATCH($B988&amp;"|"&amp;($O988-1),$P$1:$P$987,0))))</f>
        <v/>
      </c>
    </row>
    <row r="989" ht="18" customHeight="1">
      <c r="A989" s="18" t="n"/>
      <c r="B989" s="6" t="n"/>
      <c r="C989" s="19">
        <f>IF($B989="","",IFERROR(INDEX('Catálogo'!$B$2:$B$500,MATCH($B989,'Catálogo'!$A$2:$A$500,0)),"Clave no encontrada"))</f>
        <v/>
      </c>
      <c r="D989" s="6" t="n"/>
      <c r="E989" s="8" t="n"/>
      <c r="F989" s="7" t="n"/>
      <c r="G989" s="6" t="n"/>
      <c r="H989" s="10">
        <f>IF($N989&lt;&gt;1,"",IF(AND($I989&gt;0,ISNUMBER($F989)),$F989,$R989))</f>
        <v/>
      </c>
      <c r="I989" s="9">
        <f>IF($N989&lt;&gt;1,"",IF($D989="Salida",-ABS($E989),IF($D989="Entrada",ABS($E989),$E989)))</f>
        <v/>
      </c>
      <c r="J989" s="9">
        <f>IF($N989&lt;&gt;1,"",$Q989+$I989)</f>
        <v/>
      </c>
      <c r="K989" s="10">
        <f>IF($N989&lt;&gt;1,"",IF($I989&gt;0,IF($Q989&gt;0,($Q989*$R989+$I989*$H989)/($Q989+$I989),$H989),$R989))</f>
        <v/>
      </c>
      <c r="L989" s="10">
        <f>IF($N989&lt;&gt;1,"",ROUND($J989*$K989,2))</f>
        <v/>
      </c>
      <c r="N989" s="17">
        <f>IF(AND($B989&lt;&gt;"",ISNUMBER($E989),$D989&lt;&gt;""),1,0)</f>
        <v/>
      </c>
      <c r="O989" s="17">
        <f>IF($N989=1,COUNTIFS($B$2:$B989,$B989,$N$2:$N989,1),"")</f>
        <v/>
      </c>
      <c r="P989" s="17">
        <f>IF($N989=1,$B989&amp;"|"&amp;$O989,"")</f>
        <v/>
      </c>
      <c r="Q989" s="17">
        <f>IF($N989&lt;&gt;1,"",IF($O989=1,N(IFERROR(INDEX('Catálogo'!$F$2:$F$500,MATCH($B989,'Catálogo'!$A$2:$A$500,0)),0)),INDEX($J$1:$J$988,MATCH($B989&amp;"|"&amp;($O989-1),$P$1:$P$988,0))))</f>
        <v/>
      </c>
      <c r="R989" s="17">
        <f>IF($N989&lt;&gt;1,"",IF($O989=1,N(IFERROR(INDEX('Catálogo'!$E$2:$E$500,MATCH($B989,'Catálogo'!$A$2:$A$500,0)),0)),INDEX($K$1:$K$988,MATCH($B989&amp;"|"&amp;($O989-1),$P$1:$P$988,0))))</f>
        <v/>
      </c>
    </row>
    <row r="990" ht="18" customHeight="1">
      <c r="A990" s="18" t="n"/>
      <c r="B990" s="6" t="n"/>
      <c r="C990" s="19">
        <f>IF($B990="","",IFERROR(INDEX('Catálogo'!$B$2:$B$500,MATCH($B990,'Catálogo'!$A$2:$A$500,0)),"Clave no encontrada"))</f>
        <v/>
      </c>
      <c r="D990" s="6" t="n"/>
      <c r="E990" s="8" t="n"/>
      <c r="F990" s="7" t="n"/>
      <c r="G990" s="6" t="n"/>
      <c r="H990" s="10">
        <f>IF($N990&lt;&gt;1,"",IF(AND($I990&gt;0,ISNUMBER($F990)),$F990,$R990))</f>
        <v/>
      </c>
      <c r="I990" s="9">
        <f>IF($N990&lt;&gt;1,"",IF($D990="Salida",-ABS($E990),IF($D990="Entrada",ABS($E990),$E990)))</f>
        <v/>
      </c>
      <c r="J990" s="9">
        <f>IF($N990&lt;&gt;1,"",$Q990+$I990)</f>
        <v/>
      </c>
      <c r="K990" s="10">
        <f>IF($N990&lt;&gt;1,"",IF($I990&gt;0,IF($Q990&gt;0,($Q990*$R990+$I990*$H990)/($Q990+$I990),$H990),$R990))</f>
        <v/>
      </c>
      <c r="L990" s="10">
        <f>IF($N990&lt;&gt;1,"",ROUND($J990*$K990,2))</f>
        <v/>
      </c>
      <c r="N990" s="17">
        <f>IF(AND($B990&lt;&gt;"",ISNUMBER($E990),$D990&lt;&gt;""),1,0)</f>
        <v/>
      </c>
      <c r="O990" s="17">
        <f>IF($N990=1,COUNTIFS($B$2:$B990,$B990,$N$2:$N990,1),"")</f>
        <v/>
      </c>
      <c r="P990" s="17">
        <f>IF($N990=1,$B990&amp;"|"&amp;$O990,"")</f>
        <v/>
      </c>
      <c r="Q990" s="17">
        <f>IF($N990&lt;&gt;1,"",IF($O990=1,N(IFERROR(INDEX('Catálogo'!$F$2:$F$500,MATCH($B990,'Catálogo'!$A$2:$A$500,0)),0)),INDEX($J$1:$J$989,MATCH($B990&amp;"|"&amp;($O990-1),$P$1:$P$989,0))))</f>
        <v/>
      </c>
      <c r="R990" s="17">
        <f>IF($N990&lt;&gt;1,"",IF($O990=1,N(IFERROR(INDEX('Catálogo'!$E$2:$E$500,MATCH($B990,'Catálogo'!$A$2:$A$500,0)),0)),INDEX($K$1:$K$989,MATCH($B990&amp;"|"&amp;($O990-1),$P$1:$P$989,0))))</f>
        <v/>
      </c>
    </row>
    <row r="991" ht="18" customHeight="1">
      <c r="A991" s="18" t="n"/>
      <c r="B991" s="6" t="n"/>
      <c r="C991" s="19">
        <f>IF($B991="","",IFERROR(INDEX('Catálogo'!$B$2:$B$500,MATCH($B991,'Catálogo'!$A$2:$A$500,0)),"Clave no encontrada"))</f>
        <v/>
      </c>
      <c r="D991" s="6" t="n"/>
      <c r="E991" s="8" t="n"/>
      <c r="F991" s="7" t="n"/>
      <c r="G991" s="6" t="n"/>
      <c r="H991" s="10">
        <f>IF($N991&lt;&gt;1,"",IF(AND($I991&gt;0,ISNUMBER($F991)),$F991,$R991))</f>
        <v/>
      </c>
      <c r="I991" s="9">
        <f>IF($N991&lt;&gt;1,"",IF($D991="Salida",-ABS($E991),IF($D991="Entrada",ABS($E991),$E991)))</f>
        <v/>
      </c>
      <c r="J991" s="9">
        <f>IF($N991&lt;&gt;1,"",$Q991+$I991)</f>
        <v/>
      </c>
      <c r="K991" s="10">
        <f>IF($N991&lt;&gt;1,"",IF($I991&gt;0,IF($Q991&gt;0,($Q991*$R991+$I991*$H991)/($Q991+$I991),$H991),$R991))</f>
        <v/>
      </c>
      <c r="L991" s="10">
        <f>IF($N991&lt;&gt;1,"",ROUND($J991*$K991,2))</f>
        <v/>
      </c>
      <c r="N991" s="17">
        <f>IF(AND($B991&lt;&gt;"",ISNUMBER($E991),$D991&lt;&gt;""),1,0)</f>
        <v/>
      </c>
      <c r="O991" s="17">
        <f>IF($N991=1,COUNTIFS($B$2:$B991,$B991,$N$2:$N991,1),"")</f>
        <v/>
      </c>
      <c r="P991" s="17">
        <f>IF($N991=1,$B991&amp;"|"&amp;$O991,"")</f>
        <v/>
      </c>
      <c r="Q991" s="17">
        <f>IF($N991&lt;&gt;1,"",IF($O991=1,N(IFERROR(INDEX('Catálogo'!$F$2:$F$500,MATCH($B991,'Catálogo'!$A$2:$A$500,0)),0)),INDEX($J$1:$J$990,MATCH($B991&amp;"|"&amp;($O991-1),$P$1:$P$990,0))))</f>
        <v/>
      </c>
      <c r="R991" s="17">
        <f>IF($N991&lt;&gt;1,"",IF($O991=1,N(IFERROR(INDEX('Catálogo'!$E$2:$E$500,MATCH($B991,'Catálogo'!$A$2:$A$500,0)),0)),INDEX($K$1:$K$990,MATCH($B991&amp;"|"&amp;($O991-1),$P$1:$P$990,0))))</f>
        <v/>
      </c>
    </row>
    <row r="992" ht="18" customHeight="1">
      <c r="A992" s="18" t="n"/>
      <c r="B992" s="6" t="n"/>
      <c r="C992" s="19">
        <f>IF($B992="","",IFERROR(INDEX('Catálogo'!$B$2:$B$500,MATCH($B992,'Catálogo'!$A$2:$A$500,0)),"Clave no encontrada"))</f>
        <v/>
      </c>
      <c r="D992" s="6" t="n"/>
      <c r="E992" s="8" t="n"/>
      <c r="F992" s="7" t="n"/>
      <c r="G992" s="6" t="n"/>
      <c r="H992" s="10">
        <f>IF($N992&lt;&gt;1,"",IF(AND($I992&gt;0,ISNUMBER($F992)),$F992,$R992))</f>
        <v/>
      </c>
      <c r="I992" s="9">
        <f>IF($N992&lt;&gt;1,"",IF($D992="Salida",-ABS($E992),IF($D992="Entrada",ABS($E992),$E992)))</f>
        <v/>
      </c>
      <c r="J992" s="9">
        <f>IF($N992&lt;&gt;1,"",$Q992+$I992)</f>
        <v/>
      </c>
      <c r="K992" s="10">
        <f>IF($N992&lt;&gt;1,"",IF($I992&gt;0,IF($Q992&gt;0,($Q992*$R992+$I992*$H992)/($Q992+$I992),$H992),$R992))</f>
        <v/>
      </c>
      <c r="L992" s="10">
        <f>IF($N992&lt;&gt;1,"",ROUND($J992*$K992,2))</f>
        <v/>
      </c>
      <c r="N992" s="17">
        <f>IF(AND($B992&lt;&gt;"",ISNUMBER($E992),$D992&lt;&gt;""),1,0)</f>
        <v/>
      </c>
      <c r="O992" s="17">
        <f>IF($N992=1,COUNTIFS($B$2:$B992,$B992,$N$2:$N992,1),"")</f>
        <v/>
      </c>
      <c r="P992" s="17">
        <f>IF($N992=1,$B992&amp;"|"&amp;$O992,"")</f>
        <v/>
      </c>
      <c r="Q992" s="17">
        <f>IF($N992&lt;&gt;1,"",IF($O992=1,N(IFERROR(INDEX('Catálogo'!$F$2:$F$500,MATCH($B992,'Catálogo'!$A$2:$A$500,0)),0)),INDEX($J$1:$J$991,MATCH($B992&amp;"|"&amp;($O992-1),$P$1:$P$991,0))))</f>
        <v/>
      </c>
      <c r="R992" s="17">
        <f>IF($N992&lt;&gt;1,"",IF($O992=1,N(IFERROR(INDEX('Catálogo'!$E$2:$E$500,MATCH($B992,'Catálogo'!$A$2:$A$500,0)),0)),INDEX($K$1:$K$991,MATCH($B992&amp;"|"&amp;($O992-1),$P$1:$P$991,0))))</f>
        <v/>
      </c>
    </row>
    <row r="993" ht="18" customHeight="1">
      <c r="A993" s="18" t="n"/>
      <c r="B993" s="6" t="n"/>
      <c r="C993" s="19">
        <f>IF($B993="","",IFERROR(INDEX('Catálogo'!$B$2:$B$500,MATCH($B993,'Catálogo'!$A$2:$A$500,0)),"Clave no encontrada"))</f>
        <v/>
      </c>
      <c r="D993" s="6" t="n"/>
      <c r="E993" s="8" t="n"/>
      <c r="F993" s="7" t="n"/>
      <c r="G993" s="6" t="n"/>
      <c r="H993" s="10">
        <f>IF($N993&lt;&gt;1,"",IF(AND($I993&gt;0,ISNUMBER($F993)),$F993,$R993))</f>
        <v/>
      </c>
      <c r="I993" s="9">
        <f>IF($N993&lt;&gt;1,"",IF($D993="Salida",-ABS($E993),IF($D993="Entrada",ABS($E993),$E993)))</f>
        <v/>
      </c>
      <c r="J993" s="9">
        <f>IF($N993&lt;&gt;1,"",$Q993+$I993)</f>
        <v/>
      </c>
      <c r="K993" s="10">
        <f>IF($N993&lt;&gt;1,"",IF($I993&gt;0,IF($Q993&gt;0,($Q993*$R993+$I993*$H993)/($Q993+$I993),$H993),$R993))</f>
        <v/>
      </c>
      <c r="L993" s="10">
        <f>IF($N993&lt;&gt;1,"",ROUND($J993*$K993,2))</f>
        <v/>
      </c>
      <c r="N993" s="17">
        <f>IF(AND($B993&lt;&gt;"",ISNUMBER($E993),$D993&lt;&gt;""),1,0)</f>
        <v/>
      </c>
      <c r="O993" s="17">
        <f>IF($N993=1,COUNTIFS($B$2:$B993,$B993,$N$2:$N993,1),"")</f>
        <v/>
      </c>
      <c r="P993" s="17">
        <f>IF($N993=1,$B993&amp;"|"&amp;$O993,"")</f>
        <v/>
      </c>
      <c r="Q993" s="17">
        <f>IF($N993&lt;&gt;1,"",IF($O993=1,N(IFERROR(INDEX('Catálogo'!$F$2:$F$500,MATCH($B993,'Catálogo'!$A$2:$A$500,0)),0)),INDEX($J$1:$J$992,MATCH($B993&amp;"|"&amp;($O993-1),$P$1:$P$992,0))))</f>
        <v/>
      </c>
      <c r="R993" s="17">
        <f>IF($N993&lt;&gt;1,"",IF($O993=1,N(IFERROR(INDEX('Catálogo'!$E$2:$E$500,MATCH($B993,'Catálogo'!$A$2:$A$500,0)),0)),INDEX($K$1:$K$992,MATCH($B993&amp;"|"&amp;($O993-1),$P$1:$P$992,0))))</f>
        <v/>
      </c>
    </row>
    <row r="994" ht="18" customHeight="1">
      <c r="A994" s="18" t="n"/>
      <c r="B994" s="6" t="n"/>
      <c r="C994" s="19">
        <f>IF($B994="","",IFERROR(INDEX('Catálogo'!$B$2:$B$500,MATCH($B994,'Catálogo'!$A$2:$A$500,0)),"Clave no encontrada"))</f>
        <v/>
      </c>
      <c r="D994" s="6" t="n"/>
      <c r="E994" s="8" t="n"/>
      <c r="F994" s="7" t="n"/>
      <c r="G994" s="6" t="n"/>
      <c r="H994" s="10">
        <f>IF($N994&lt;&gt;1,"",IF(AND($I994&gt;0,ISNUMBER($F994)),$F994,$R994))</f>
        <v/>
      </c>
      <c r="I994" s="9">
        <f>IF($N994&lt;&gt;1,"",IF($D994="Salida",-ABS($E994),IF($D994="Entrada",ABS($E994),$E994)))</f>
        <v/>
      </c>
      <c r="J994" s="9">
        <f>IF($N994&lt;&gt;1,"",$Q994+$I994)</f>
        <v/>
      </c>
      <c r="K994" s="10">
        <f>IF($N994&lt;&gt;1,"",IF($I994&gt;0,IF($Q994&gt;0,($Q994*$R994+$I994*$H994)/($Q994+$I994),$H994),$R994))</f>
        <v/>
      </c>
      <c r="L994" s="10">
        <f>IF($N994&lt;&gt;1,"",ROUND($J994*$K994,2))</f>
        <v/>
      </c>
      <c r="N994" s="17">
        <f>IF(AND($B994&lt;&gt;"",ISNUMBER($E994),$D994&lt;&gt;""),1,0)</f>
        <v/>
      </c>
      <c r="O994" s="17">
        <f>IF($N994=1,COUNTIFS($B$2:$B994,$B994,$N$2:$N994,1),"")</f>
        <v/>
      </c>
      <c r="P994" s="17">
        <f>IF($N994=1,$B994&amp;"|"&amp;$O994,"")</f>
        <v/>
      </c>
      <c r="Q994" s="17">
        <f>IF($N994&lt;&gt;1,"",IF($O994=1,N(IFERROR(INDEX('Catálogo'!$F$2:$F$500,MATCH($B994,'Catálogo'!$A$2:$A$500,0)),0)),INDEX($J$1:$J$993,MATCH($B994&amp;"|"&amp;($O994-1),$P$1:$P$993,0))))</f>
        <v/>
      </c>
      <c r="R994" s="17">
        <f>IF($N994&lt;&gt;1,"",IF($O994=1,N(IFERROR(INDEX('Catálogo'!$E$2:$E$500,MATCH($B994,'Catálogo'!$A$2:$A$500,0)),0)),INDEX($K$1:$K$993,MATCH($B994&amp;"|"&amp;($O994-1),$P$1:$P$993,0))))</f>
        <v/>
      </c>
    </row>
    <row r="995" ht="18" customHeight="1">
      <c r="A995" s="18" t="n"/>
      <c r="B995" s="6" t="n"/>
      <c r="C995" s="19">
        <f>IF($B995="","",IFERROR(INDEX('Catálogo'!$B$2:$B$500,MATCH($B995,'Catálogo'!$A$2:$A$500,0)),"Clave no encontrada"))</f>
        <v/>
      </c>
      <c r="D995" s="6" t="n"/>
      <c r="E995" s="8" t="n"/>
      <c r="F995" s="7" t="n"/>
      <c r="G995" s="6" t="n"/>
      <c r="H995" s="10">
        <f>IF($N995&lt;&gt;1,"",IF(AND($I995&gt;0,ISNUMBER($F995)),$F995,$R995))</f>
        <v/>
      </c>
      <c r="I995" s="9">
        <f>IF($N995&lt;&gt;1,"",IF($D995="Salida",-ABS($E995),IF($D995="Entrada",ABS($E995),$E995)))</f>
        <v/>
      </c>
      <c r="J995" s="9">
        <f>IF($N995&lt;&gt;1,"",$Q995+$I995)</f>
        <v/>
      </c>
      <c r="K995" s="10">
        <f>IF($N995&lt;&gt;1,"",IF($I995&gt;0,IF($Q995&gt;0,($Q995*$R995+$I995*$H995)/($Q995+$I995),$H995),$R995))</f>
        <v/>
      </c>
      <c r="L995" s="10">
        <f>IF($N995&lt;&gt;1,"",ROUND($J995*$K995,2))</f>
        <v/>
      </c>
      <c r="N995" s="17">
        <f>IF(AND($B995&lt;&gt;"",ISNUMBER($E995),$D995&lt;&gt;""),1,0)</f>
        <v/>
      </c>
      <c r="O995" s="17">
        <f>IF($N995=1,COUNTIFS($B$2:$B995,$B995,$N$2:$N995,1),"")</f>
        <v/>
      </c>
      <c r="P995" s="17">
        <f>IF($N995=1,$B995&amp;"|"&amp;$O995,"")</f>
        <v/>
      </c>
      <c r="Q995" s="17">
        <f>IF($N995&lt;&gt;1,"",IF($O995=1,N(IFERROR(INDEX('Catálogo'!$F$2:$F$500,MATCH($B995,'Catálogo'!$A$2:$A$500,0)),0)),INDEX($J$1:$J$994,MATCH($B995&amp;"|"&amp;($O995-1),$P$1:$P$994,0))))</f>
        <v/>
      </c>
      <c r="R995" s="17">
        <f>IF($N995&lt;&gt;1,"",IF($O995=1,N(IFERROR(INDEX('Catálogo'!$E$2:$E$500,MATCH($B995,'Catálogo'!$A$2:$A$500,0)),0)),INDEX($K$1:$K$994,MATCH($B995&amp;"|"&amp;($O995-1),$P$1:$P$994,0))))</f>
        <v/>
      </c>
    </row>
    <row r="996" ht="18" customHeight="1">
      <c r="A996" s="18" t="n"/>
      <c r="B996" s="6" t="n"/>
      <c r="C996" s="19">
        <f>IF($B996="","",IFERROR(INDEX('Catálogo'!$B$2:$B$500,MATCH($B996,'Catálogo'!$A$2:$A$500,0)),"Clave no encontrada"))</f>
        <v/>
      </c>
      <c r="D996" s="6" t="n"/>
      <c r="E996" s="8" t="n"/>
      <c r="F996" s="7" t="n"/>
      <c r="G996" s="6" t="n"/>
      <c r="H996" s="10">
        <f>IF($N996&lt;&gt;1,"",IF(AND($I996&gt;0,ISNUMBER($F996)),$F996,$R996))</f>
        <v/>
      </c>
      <c r="I996" s="9">
        <f>IF($N996&lt;&gt;1,"",IF($D996="Salida",-ABS($E996),IF($D996="Entrada",ABS($E996),$E996)))</f>
        <v/>
      </c>
      <c r="J996" s="9">
        <f>IF($N996&lt;&gt;1,"",$Q996+$I996)</f>
        <v/>
      </c>
      <c r="K996" s="10">
        <f>IF($N996&lt;&gt;1,"",IF($I996&gt;0,IF($Q996&gt;0,($Q996*$R996+$I996*$H996)/($Q996+$I996),$H996),$R996))</f>
        <v/>
      </c>
      <c r="L996" s="10">
        <f>IF($N996&lt;&gt;1,"",ROUND($J996*$K996,2))</f>
        <v/>
      </c>
      <c r="N996" s="17">
        <f>IF(AND($B996&lt;&gt;"",ISNUMBER($E996),$D996&lt;&gt;""),1,0)</f>
        <v/>
      </c>
      <c r="O996" s="17">
        <f>IF($N996=1,COUNTIFS($B$2:$B996,$B996,$N$2:$N996,1),"")</f>
        <v/>
      </c>
      <c r="P996" s="17">
        <f>IF($N996=1,$B996&amp;"|"&amp;$O996,"")</f>
        <v/>
      </c>
      <c r="Q996" s="17">
        <f>IF($N996&lt;&gt;1,"",IF($O996=1,N(IFERROR(INDEX('Catálogo'!$F$2:$F$500,MATCH($B996,'Catálogo'!$A$2:$A$500,0)),0)),INDEX($J$1:$J$995,MATCH($B996&amp;"|"&amp;($O996-1),$P$1:$P$995,0))))</f>
        <v/>
      </c>
      <c r="R996" s="17">
        <f>IF($N996&lt;&gt;1,"",IF($O996=1,N(IFERROR(INDEX('Catálogo'!$E$2:$E$500,MATCH($B996,'Catálogo'!$A$2:$A$500,0)),0)),INDEX($K$1:$K$995,MATCH($B996&amp;"|"&amp;($O996-1),$P$1:$P$995,0))))</f>
        <v/>
      </c>
    </row>
    <row r="997" ht="18" customHeight="1">
      <c r="A997" s="18" t="n"/>
      <c r="B997" s="6" t="n"/>
      <c r="C997" s="19">
        <f>IF($B997="","",IFERROR(INDEX('Catálogo'!$B$2:$B$500,MATCH($B997,'Catálogo'!$A$2:$A$500,0)),"Clave no encontrada"))</f>
        <v/>
      </c>
      <c r="D997" s="6" t="n"/>
      <c r="E997" s="8" t="n"/>
      <c r="F997" s="7" t="n"/>
      <c r="G997" s="6" t="n"/>
      <c r="H997" s="10">
        <f>IF($N997&lt;&gt;1,"",IF(AND($I997&gt;0,ISNUMBER($F997)),$F997,$R997))</f>
        <v/>
      </c>
      <c r="I997" s="9">
        <f>IF($N997&lt;&gt;1,"",IF($D997="Salida",-ABS($E997),IF($D997="Entrada",ABS($E997),$E997)))</f>
        <v/>
      </c>
      <c r="J997" s="9">
        <f>IF($N997&lt;&gt;1,"",$Q997+$I997)</f>
        <v/>
      </c>
      <c r="K997" s="10">
        <f>IF($N997&lt;&gt;1,"",IF($I997&gt;0,IF($Q997&gt;0,($Q997*$R997+$I997*$H997)/($Q997+$I997),$H997),$R997))</f>
        <v/>
      </c>
      <c r="L997" s="10">
        <f>IF($N997&lt;&gt;1,"",ROUND($J997*$K997,2))</f>
        <v/>
      </c>
      <c r="N997" s="17">
        <f>IF(AND($B997&lt;&gt;"",ISNUMBER($E997),$D997&lt;&gt;""),1,0)</f>
        <v/>
      </c>
      <c r="O997" s="17">
        <f>IF($N997=1,COUNTIFS($B$2:$B997,$B997,$N$2:$N997,1),"")</f>
        <v/>
      </c>
      <c r="P997" s="17">
        <f>IF($N997=1,$B997&amp;"|"&amp;$O997,"")</f>
        <v/>
      </c>
      <c r="Q997" s="17">
        <f>IF($N997&lt;&gt;1,"",IF($O997=1,N(IFERROR(INDEX('Catálogo'!$F$2:$F$500,MATCH($B997,'Catálogo'!$A$2:$A$500,0)),0)),INDEX($J$1:$J$996,MATCH($B997&amp;"|"&amp;($O997-1),$P$1:$P$996,0))))</f>
        <v/>
      </c>
      <c r="R997" s="17">
        <f>IF($N997&lt;&gt;1,"",IF($O997=1,N(IFERROR(INDEX('Catálogo'!$E$2:$E$500,MATCH($B997,'Catálogo'!$A$2:$A$500,0)),0)),INDEX($K$1:$K$996,MATCH($B997&amp;"|"&amp;($O997-1),$P$1:$P$996,0))))</f>
        <v/>
      </c>
    </row>
    <row r="998" ht="18" customHeight="1">
      <c r="A998" s="18" t="n"/>
      <c r="B998" s="6" t="n"/>
      <c r="C998" s="19">
        <f>IF($B998="","",IFERROR(INDEX('Catálogo'!$B$2:$B$500,MATCH($B998,'Catálogo'!$A$2:$A$500,0)),"Clave no encontrada"))</f>
        <v/>
      </c>
      <c r="D998" s="6" t="n"/>
      <c r="E998" s="8" t="n"/>
      <c r="F998" s="7" t="n"/>
      <c r="G998" s="6" t="n"/>
      <c r="H998" s="10">
        <f>IF($N998&lt;&gt;1,"",IF(AND($I998&gt;0,ISNUMBER($F998)),$F998,$R998))</f>
        <v/>
      </c>
      <c r="I998" s="9">
        <f>IF($N998&lt;&gt;1,"",IF($D998="Salida",-ABS($E998),IF($D998="Entrada",ABS($E998),$E998)))</f>
        <v/>
      </c>
      <c r="J998" s="9">
        <f>IF($N998&lt;&gt;1,"",$Q998+$I998)</f>
        <v/>
      </c>
      <c r="K998" s="10">
        <f>IF($N998&lt;&gt;1,"",IF($I998&gt;0,IF($Q998&gt;0,($Q998*$R998+$I998*$H998)/($Q998+$I998),$H998),$R998))</f>
        <v/>
      </c>
      <c r="L998" s="10">
        <f>IF($N998&lt;&gt;1,"",ROUND($J998*$K998,2))</f>
        <v/>
      </c>
      <c r="N998" s="17">
        <f>IF(AND($B998&lt;&gt;"",ISNUMBER($E998),$D998&lt;&gt;""),1,0)</f>
        <v/>
      </c>
      <c r="O998" s="17">
        <f>IF($N998=1,COUNTIFS($B$2:$B998,$B998,$N$2:$N998,1),"")</f>
        <v/>
      </c>
      <c r="P998" s="17">
        <f>IF($N998=1,$B998&amp;"|"&amp;$O998,"")</f>
        <v/>
      </c>
      <c r="Q998" s="17">
        <f>IF($N998&lt;&gt;1,"",IF($O998=1,N(IFERROR(INDEX('Catálogo'!$F$2:$F$500,MATCH($B998,'Catálogo'!$A$2:$A$500,0)),0)),INDEX($J$1:$J$997,MATCH($B998&amp;"|"&amp;($O998-1),$P$1:$P$997,0))))</f>
        <v/>
      </c>
      <c r="R998" s="17">
        <f>IF($N998&lt;&gt;1,"",IF($O998=1,N(IFERROR(INDEX('Catálogo'!$E$2:$E$500,MATCH($B998,'Catálogo'!$A$2:$A$500,0)),0)),INDEX($K$1:$K$997,MATCH($B998&amp;"|"&amp;($O998-1),$P$1:$P$997,0))))</f>
        <v/>
      </c>
    </row>
    <row r="999" ht="18" customHeight="1">
      <c r="A999" s="18" t="n"/>
      <c r="B999" s="6" t="n"/>
      <c r="C999" s="19">
        <f>IF($B999="","",IFERROR(INDEX('Catálogo'!$B$2:$B$500,MATCH($B999,'Catálogo'!$A$2:$A$500,0)),"Clave no encontrada"))</f>
        <v/>
      </c>
      <c r="D999" s="6" t="n"/>
      <c r="E999" s="8" t="n"/>
      <c r="F999" s="7" t="n"/>
      <c r="G999" s="6" t="n"/>
      <c r="H999" s="10">
        <f>IF($N999&lt;&gt;1,"",IF(AND($I999&gt;0,ISNUMBER($F999)),$F999,$R999))</f>
        <v/>
      </c>
      <c r="I999" s="9">
        <f>IF($N999&lt;&gt;1,"",IF($D999="Salida",-ABS($E999),IF($D999="Entrada",ABS($E999),$E999)))</f>
        <v/>
      </c>
      <c r="J999" s="9">
        <f>IF($N999&lt;&gt;1,"",$Q999+$I999)</f>
        <v/>
      </c>
      <c r="K999" s="10">
        <f>IF($N999&lt;&gt;1,"",IF($I999&gt;0,IF($Q999&gt;0,($Q999*$R999+$I999*$H999)/($Q999+$I999),$H999),$R999))</f>
        <v/>
      </c>
      <c r="L999" s="10">
        <f>IF($N999&lt;&gt;1,"",ROUND($J999*$K999,2))</f>
        <v/>
      </c>
      <c r="N999" s="17">
        <f>IF(AND($B999&lt;&gt;"",ISNUMBER($E999),$D999&lt;&gt;""),1,0)</f>
        <v/>
      </c>
      <c r="O999" s="17">
        <f>IF($N999=1,COUNTIFS($B$2:$B999,$B999,$N$2:$N999,1),"")</f>
        <v/>
      </c>
      <c r="P999" s="17">
        <f>IF($N999=1,$B999&amp;"|"&amp;$O999,"")</f>
        <v/>
      </c>
      <c r="Q999" s="17">
        <f>IF($N999&lt;&gt;1,"",IF($O999=1,N(IFERROR(INDEX('Catálogo'!$F$2:$F$500,MATCH($B999,'Catálogo'!$A$2:$A$500,0)),0)),INDEX($J$1:$J$998,MATCH($B999&amp;"|"&amp;($O999-1),$P$1:$P$998,0))))</f>
        <v/>
      </c>
      <c r="R999" s="17">
        <f>IF($N999&lt;&gt;1,"",IF($O999=1,N(IFERROR(INDEX('Catálogo'!$E$2:$E$500,MATCH($B999,'Catálogo'!$A$2:$A$500,0)),0)),INDEX($K$1:$K$998,MATCH($B999&amp;"|"&amp;($O999-1),$P$1:$P$998,0))))</f>
        <v/>
      </c>
    </row>
    <row r="1000" ht="18" customHeight="1">
      <c r="A1000" s="18" t="n"/>
      <c r="B1000" s="6" t="n"/>
      <c r="C1000" s="19">
        <f>IF($B1000="","",IFERROR(INDEX('Catálogo'!$B$2:$B$500,MATCH($B1000,'Catálogo'!$A$2:$A$500,0)),"Clave no encontrada"))</f>
        <v/>
      </c>
      <c r="D1000" s="6" t="n"/>
      <c r="E1000" s="8" t="n"/>
      <c r="F1000" s="7" t="n"/>
      <c r="G1000" s="6" t="n"/>
      <c r="H1000" s="10">
        <f>IF($N1000&lt;&gt;1,"",IF(AND($I1000&gt;0,ISNUMBER($F1000)),$F1000,$R1000))</f>
        <v/>
      </c>
      <c r="I1000" s="9">
        <f>IF($N1000&lt;&gt;1,"",IF($D1000="Salida",-ABS($E1000),IF($D1000="Entrada",ABS($E1000),$E1000)))</f>
        <v/>
      </c>
      <c r="J1000" s="9">
        <f>IF($N1000&lt;&gt;1,"",$Q1000+$I1000)</f>
        <v/>
      </c>
      <c r="K1000" s="10">
        <f>IF($N1000&lt;&gt;1,"",IF($I1000&gt;0,IF($Q1000&gt;0,($Q1000*$R1000+$I1000*$H1000)/($Q1000+$I1000),$H1000),$R1000))</f>
        <v/>
      </c>
      <c r="L1000" s="10">
        <f>IF($N1000&lt;&gt;1,"",ROUND($J1000*$K1000,2))</f>
        <v/>
      </c>
      <c r="N1000" s="17">
        <f>IF(AND($B1000&lt;&gt;"",ISNUMBER($E1000),$D1000&lt;&gt;""),1,0)</f>
        <v/>
      </c>
      <c r="O1000" s="17">
        <f>IF($N1000=1,COUNTIFS($B$2:$B1000,$B1000,$N$2:$N1000,1),"")</f>
        <v/>
      </c>
      <c r="P1000" s="17">
        <f>IF($N1000=1,$B1000&amp;"|"&amp;$O1000,"")</f>
        <v/>
      </c>
      <c r="Q1000" s="17">
        <f>IF($N1000&lt;&gt;1,"",IF($O1000=1,N(IFERROR(INDEX('Catálogo'!$F$2:$F$500,MATCH($B1000,'Catálogo'!$A$2:$A$500,0)),0)),INDEX($J$1:$J$999,MATCH($B1000&amp;"|"&amp;($O1000-1),$P$1:$P$999,0))))</f>
        <v/>
      </c>
      <c r="R1000" s="17">
        <f>IF($N1000&lt;&gt;1,"",IF($O1000=1,N(IFERROR(INDEX('Catálogo'!$E$2:$E$500,MATCH($B1000,'Catálogo'!$A$2:$A$500,0)),0)),INDEX($K$1:$K$999,MATCH($B1000&amp;"|"&amp;($O1000-1),$P$1:$P$999,0))))</f>
        <v/>
      </c>
    </row>
    <row r="1001" ht="18" customHeight="1">
      <c r="A1001" s="18" t="n"/>
      <c r="B1001" s="6" t="n"/>
      <c r="C1001" s="19">
        <f>IF($B1001="","",IFERROR(INDEX('Catálogo'!$B$2:$B$500,MATCH($B1001,'Catálogo'!$A$2:$A$500,0)),"Clave no encontrada"))</f>
        <v/>
      </c>
      <c r="D1001" s="6" t="n"/>
      <c r="E1001" s="8" t="n"/>
      <c r="F1001" s="7" t="n"/>
      <c r="G1001" s="6" t="n"/>
      <c r="H1001" s="10">
        <f>IF($N1001&lt;&gt;1,"",IF(AND($I1001&gt;0,ISNUMBER($F1001)),$F1001,$R1001))</f>
        <v/>
      </c>
      <c r="I1001" s="9">
        <f>IF($N1001&lt;&gt;1,"",IF($D1001="Salida",-ABS($E1001),IF($D1001="Entrada",ABS($E1001),$E1001)))</f>
        <v/>
      </c>
      <c r="J1001" s="9">
        <f>IF($N1001&lt;&gt;1,"",$Q1001+$I1001)</f>
        <v/>
      </c>
      <c r="K1001" s="10">
        <f>IF($N1001&lt;&gt;1,"",IF($I1001&gt;0,IF($Q1001&gt;0,($Q1001*$R1001+$I1001*$H1001)/($Q1001+$I1001),$H1001),$R1001))</f>
        <v/>
      </c>
      <c r="L1001" s="10">
        <f>IF($N1001&lt;&gt;1,"",ROUND($J1001*$K1001,2))</f>
        <v/>
      </c>
      <c r="N1001" s="17">
        <f>IF(AND($B1001&lt;&gt;"",ISNUMBER($E1001),$D1001&lt;&gt;""),1,0)</f>
        <v/>
      </c>
      <c r="O1001" s="17">
        <f>IF($N1001=1,COUNTIFS($B$2:$B1001,$B1001,$N$2:$N1001,1),"")</f>
        <v/>
      </c>
      <c r="P1001" s="17">
        <f>IF($N1001=1,$B1001&amp;"|"&amp;$O1001,"")</f>
        <v/>
      </c>
      <c r="Q1001" s="17">
        <f>IF($N1001&lt;&gt;1,"",IF($O1001=1,N(IFERROR(INDEX('Catálogo'!$F$2:$F$500,MATCH($B1001,'Catálogo'!$A$2:$A$500,0)),0)),INDEX($J$1:$J$1000,MATCH($B1001&amp;"|"&amp;($O1001-1),$P$1:$P$1000,0))))</f>
        <v/>
      </c>
      <c r="R1001" s="17">
        <f>IF($N1001&lt;&gt;1,"",IF($O1001=1,N(IFERROR(INDEX('Catálogo'!$E$2:$E$500,MATCH($B1001,'Catálogo'!$A$2:$A$500,0)),0)),INDEX($K$1:$K$1000,MATCH($B1001&amp;"|"&amp;($O1001-1),$P$1:$P$1000,0))))</f>
        <v/>
      </c>
    </row>
  </sheetData>
  <conditionalFormatting sqref="C2:C1001">
    <cfRule type="cellIs" priority="2" operator="equal" dxfId="0">
      <formula>"Clave no encontrada"</formula>
    </cfRule>
  </conditionalFormatting>
  <conditionalFormatting sqref="J2:J1001">
    <cfRule type="cellIs" priority="1" operator="lessThan" dxfId="0">
      <formula>0</formula>
    </cfRule>
  </conditionalFormatting>
  <dataValidations count="3">
    <dataValidation sqref="D2:D1001" showDropDown="0" showInputMessage="1" showErrorMessage="1" allowBlank="1" errorTitle="Tipo" error="Elige Entrada, Salida o Ajuste." type="list">
      <formula1>"Entrada,Salida,Ajuste"</formula1>
    </dataValidation>
    <dataValidation sqref="B2:B1001" showDropDown="0" showInputMessage="1" showErrorMessage="0" allowBlank="1" type="list">
      <formula1>'Catálogo'!$A$2:$A$500</formula1>
    </dataValidation>
    <dataValidation sqref="A2:A1001" showDropDown="0" showInputMessage="1" showErrorMessage="1" allowBlank="1" errorTitle="Fecha" error="Escribe una fecha, por ejemplo 29/09/2026." type="date" operator="greaterThan">
      <formula1>36526</formula1>
    </dataValidation>
  </dataValidations>
  <pageMargins left="0.7" right="0.7" top="0.75" bottom="0.75" header="0.3" footer="0.3"/>
  <pageSetup orientation="landscape" paperSize="1" fitToHeight="0"/>
  <legacyDrawing xmlns:r="http://schemas.openxmlformats.org/officeDocument/2006/relationships" r:id="anysvml"/>
</worksheet>
</file>

<file path=xl/worksheets/sheet3.xml><?xml version="1.0" encoding="utf-8"?>
<worksheet xmlns="http://schemas.openxmlformats.org/spreadsheetml/2006/main">
  <sheetPr>
    <outlinePr summaryBelow="1" summaryRight="1"/>
    <pageSetUpPr fitToPage="1"/>
  </sheetPr>
  <dimension ref="A1:L112"/>
  <sheetViews>
    <sheetView workbookViewId="0">
      <pane xSplit="2" ySplit="9" topLeftCell="C10" activePane="bottomRight" state="frozen"/>
      <selection pane="topRight" activeCell="C1" sqref="C1"/>
      <selection pane="bottomLeft" activeCell="A10" sqref="A10"/>
      <selection pane="bottomRight" activeCell="A1" sqref="A1"/>
    </sheetView>
  </sheetViews>
  <sheetFormatPr baseColWidth="8" defaultRowHeight="15"/>
  <cols>
    <col width="12.7109375" customWidth="1" min="1" max="1"/>
    <col width="36.7109375" customWidth="1" min="2" max="2"/>
    <col width="10.7109375" customWidth="1" min="3" max="3"/>
    <col width="13.7109375" customWidth="1" min="4" max="5"/>
    <col width="10.7109375" customWidth="1" min="6" max="6"/>
    <col width="13.7109375" customWidth="1" min="7" max="8"/>
    <col width="10.7109375" customWidth="1" min="9" max="9"/>
    <col width="14.7109375" customWidth="1" min="10" max="11"/>
    <col hidden="1" min="12" max="12"/>
  </cols>
  <sheetData>
    <row r="1" ht="26" customHeight="1">
      <c r="A1" s="20" t="inlineStr">
        <is>
          <t>Kardex de inventario</t>
        </is>
      </c>
    </row>
    <row r="3">
      <c r="A3" s="5" t="inlineStr">
        <is>
          <t>Clave</t>
        </is>
      </c>
      <c r="B3" s="21" t="inlineStr">
        <is>
          <t>PIN-003</t>
        </is>
      </c>
      <c r="C3" s="22">
        <f>IFERROR(INDEX('Catálogo'!$B$2:$B$500,MATCH($B$3,'Catálogo'!$A$2:$A$500,0)),"Elige una clave del Catálogo")</f>
        <v/>
      </c>
      <c r="G3" s="23" t="inlineStr">
        <is>
          <t>Existencia al día</t>
        </is>
      </c>
      <c r="J3" s="24">
        <f>IFERROR(INDEX('Catálogo'!$H$2:$H$500,MATCH($B$3,'Catálogo'!$A$2:$A$500,0)),"")</f>
        <v/>
      </c>
      <c r="K3" s="35" t="n"/>
    </row>
    <row r="4">
      <c r="A4" s="5" t="inlineStr">
        <is>
          <t>Unidad</t>
        </is>
      </c>
      <c r="B4" s="25">
        <f>IFERROR(INDEX('Catálogo'!$C$2:$C$500,MATCH($B$3,'Catálogo'!$A$2:$A$500,0)),"")</f>
        <v/>
      </c>
      <c r="G4" s="23" t="inlineStr">
        <is>
          <t>Costo promedio al día</t>
        </is>
      </c>
      <c r="J4" s="26">
        <f>IFERROR(INDEX('Catálogo'!$I$2:$I$500,MATCH($B$3,'Catálogo'!$A$2:$A$500,0)),"")</f>
        <v/>
      </c>
      <c r="K4" s="35" t="n"/>
    </row>
    <row r="5">
      <c r="A5" s="5" t="inlineStr">
        <is>
          <t>Mínimo</t>
        </is>
      </c>
      <c r="B5" s="27">
        <f>IFERROR(INDEX('Catálogo'!$G$2:$G$500,MATCH($B$3,'Catálogo'!$A$2:$A$500,0)),"")</f>
        <v/>
      </c>
      <c r="G5" s="23" t="inlineStr">
        <is>
          <t>Valor al día</t>
        </is>
      </c>
      <c r="J5" s="26">
        <f>IFERROR(INDEX('Catálogo'!$J$2:$J$500,MATCH($B$3,'Catálogo'!$A$2:$A$500,0)),"")</f>
        <v/>
      </c>
      <c r="K5" s="35" t="n"/>
    </row>
    <row r="6">
      <c r="A6" s="28" t="inlineStr">
        <is>
          <t>Elige la clave en la celda amarilla. Los movimientos salen de la hoja Movimientos, en el orden en que los anotaste. Costo promedio ponderado.</t>
        </is>
      </c>
    </row>
    <row r="8">
      <c r="A8" s="29" t="inlineStr">
        <is>
          <t>Fecha</t>
        </is>
      </c>
      <c r="B8" s="29" t="inlineStr">
        <is>
          <t>Detalle</t>
        </is>
      </c>
      <c r="C8" s="29" t="inlineStr">
        <is>
          <t>Entradas</t>
        </is>
      </c>
      <c r="D8" s="36" t="n"/>
      <c r="E8" s="37" t="n"/>
      <c r="F8" s="29" t="inlineStr">
        <is>
          <t>Salidas</t>
        </is>
      </c>
      <c r="G8" s="36" t="n"/>
      <c r="H8" s="37" t="n"/>
      <c r="I8" s="29" t="inlineStr">
        <is>
          <t>Saldo</t>
        </is>
      </c>
      <c r="J8" s="36" t="n"/>
      <c r="K8" s="37" t="n"/>
    </row>
    <row r="9" ht="30" customHeight="1">
      <c r="A9" s="38" t="n"/>
      <c r="B9" s="38" t="n"/>
      <c r="C9" s="30" t="inlineStr">
        <is>
          <t>Cantidad</t>
        </is>
      </c>
      <c r="D9" s="30" t="inlineStr">
        <is>
          <t>Costo unitario</t>
        </is>
      </c>
      <c r="E9" s="30" t="inlineStr">
        <is>
          <t>Total</t>
        </is>
      </c>
      <c r="F9" s="30" t="inlineStr">
        <is>
          <t>Cantidad</t>
        </is>
      </c>
      <c r="G9" s="30" t="inlineStr">
        <is>
          <t>Costo unitario</t>
        </is>
      </c>
      <c r="H9" s="30" t="inlineStr">
        <is>
          <t>Total</t>
        </is>
      </c>
      <c r="I9" s="30" t="inlineStr">
        <is>
          <t>Cantidad</t>
        </is>
      </c>
      <c r="J9" s="30" t="inlineStr">
        <is>
          <t>Costo promedio</t>
        </is>
      </c>
      <c r="K9" s="30" t="inlineStr">
        <is>
          <t>Valor</t>
        </is>
      </c>
    </row>
    <row r="10">
      <c r="A10" s="31" t="n"/>
      <c r="B10" s="19" t="inlineStr">
        <is>
          <t>Saldo inicial (hoja Catálogo)</t>
        </is>
      </c>
      <c r="C10" s="10" t="n"/>
      <c r="D10" s="10" t="n"/>
      <c r="E10" s="10" t="n"/>
      <c r="F10" s="10" t="n"/>
      <c r="G10" s="10" t="n"/>
      <c r="H10" s="10" t="n"/>
      <c r="I10" s="9">
        <f>IF($B$3="","",N(IFERROR(INDEX('Catálogo'!$F$2:$F$500,MATCH($B$3,'Catálogo'!$A$2:$A$500,0)),"")))</f>
        <v/>
      </c>
      <c r="J10" s="10">
        <f>IF($B$3="","",N(IFERROR(INDEX('Catálogo'!$E$2:$E$500,MATCH($B$3,'Catálogo'!$A$2:$A$500,0)),"")))</f>
        <v/>
      </c>
      <c r="K10" s="10">
        <f>IF($I10="","",ROUND($I10*$J10,2))</f>
        <v/>
      </c>
    </row>
    <row r="11">
      <c r="A11" s="31">
        <f>IF($L11="","",IF(INDEX(Movimientos!$A$1:$A$1001,$L11)="","",INDEX(Movimientos!$A$1:$A$1001,$L11)))</f>
        <v/>
      </c>
      <c r="B11" s="19">
        <f>IF($L11="","",INDEX(Movimientos!$D$1:$D$1001,$L11)&amp;IF(INDEX(Movimientos!$G$1:$G$1001,$L11)="",""," · "&amp;INDEX(Movimientos!$G$1:$G$1001,$L11)))</f>
        <v/>
      </c>
      <c r="C11" s="9">
        <f>IF($L11="","",IF(INDEX(Movimientos!$I$1:$I$1001,$L11)&gt;0,INDEX(Movimientos!$I$1:$I$1001,$L11),""))</f>
        <v/>
      </c>
      <c r="D11" s="10">
        <f>IF($C11="","",INDEX(Movimientos!$H$1:$H$1001,$L11))</f>
        <v/>
      </c>
      <c r="E11" s="10">
        <f>IF($C11="","",ROUND($C11*$D11,2))</f>
        <v/>
      </c>
      <c r="F11" s="9">
        <f>IF($L11="","",IF(INDEX(Movimientos!$I$1:$I$1001,$L11)&lt;0,-INDEX(Movimientos!$I$1:$I$1001,$L11),""))</f>
        <v/>
      </c>
      <c r="G11" s="10">
        <f>IF($F11="","",INDEX(Movimientos!$H$1:$H$1001,$L11))</f>
        <v/>
      </c>
      <c r="H11" s="10">
        <f>IF($F11="","",ROUND($F11*$G11,2))</f>
        <v/>
      </c>
      <c r="I11" s="9">
        <f>IF($L11="","",INDEX(Movimientos!$J$1:$J$1001,$L11))</f>
        <v/>
      </c>
      <c r="J11" s="10">
        <f>IF($L11="","",INDEX(Movimientos!$K$1:$K$1001,$L11))</f>
        <v/>
      </c>
      <c r="K11" s="10">
        <f>IF($L11="","",INDEX(Movimientos!$L$1:$L$1001,$L11))</f>
        <v/>
      </c>
      <c r="L11" s="17">
        <f>IF($B$3="","",IFERROR(MATCH($B$3&amp;"|"&amp;1,Movimientos!$P$1:$P$1001,0),""))</f>
        <v/>
      </c>
    </row>
    <row r="12">
      <c r="A12" s="31">
        <f>IF($L12="","",IF(INDEX(Movimientos!$A$1:$A$1001,$L12)="","",INDEX(Movimientos!$A$1:$A$1001,$L12)))</f>
        <v/>
      </c>
      <c r="B12" s="19">
        <f>IF($L12="","",INDEX(Movimientos!$D$1:$D$1001,$L12)&amp;IF(INDEX(Movimientos!$G$1:$G$1001,$L12)="",""," · "&amp;INDEX(Movimientos!$G$1:$G$1001,$L12)))</f>
        <v/>
      </c>
      <c r="C12" s="9">
        <f>IF($L12="","",IF(INDEX(Movimientos!$I$1:$I$1001,$L12)&gt;0,INDEX(Movimientos!$I$1:$I$1001,$L12),""))</f>
        <v/>
      </c>
      <c r="D12" s="10">
        <f>IF($C12="","",INDEX(Movimientos!$H$1:$H$1001,$L12))</f>
        <v/>
      </c>
      <c r="E12" s="10">
        <f>IF($C12="","",ROUND($C12*$D12,2))</f>
        <v/>
      </c>
      <c r="F12" s="9">
        <f>IF($L12="","",IF(INDEX(Movimientos!$I$1:$I$1001,$L12)&lt;0,-INDEX(Movimientos!$I$1:$I$1001,$L12),""))</f>
        <v/>
      </c>
      <c r="G12" s="10">
        <f>IF($F12="","",INDEX(Movimientos!$H$1:$H$1001,$L12))</f>
        <v/>
      </c>
      <c r="H12" s="10">
        <f>IF($F12="","",ROUND($F12*$G12,2))</f>
        <v/>
      </c>
      <c r="I12" s="9">
        <f>IF($L12="","",INDEX(Movimientos!$J$1:$J$1001,$L12))</f>
        <v/>
      </c>
      <c r="J12" s="10">
        <f>IF($L12="","",INDEX(Movimientos!$K$1:$K$1001,$L12))</f>
        <v/>
      </c>
      <c r="K12" s="10">
        <f>IF($L12="","",INDEX(Movimientos!$L$1:$L$1001,$L12))</f>
        <v/>
      </c>
      <c r="L12" s="17">
        <f>IF($B$3="","",IFERROR(MATCH($B$3&amp;"|"&amp;2,Movimientos!$P$1:$P$1001,0),""))</f>
        <v/>
      </c>
    </row>
    <row r="13">
      <c r="A13" s="31">
        <f>IF($L13="","",IF(INDEX(Movimientos!$A$1:$A$1001,$L13)="","",INDEX(Movimientos!$A$1:$A$1001,$L13)))</f>
        <v/>
      </c>
      <c r="B13" s="19">
        <f>IF($L13="","",INDEX(Movimientos!$D$1:$D$1001,$L13)&amp;IF(INDEX(Movimientos!$G$1:$G$1001,$L13)="",""," · "&amp;INDEX(Movimientos!$G$1:$G$1001,$L13)))</f>
        <v/>
      </c>
      <c r="C13" s="9">
        <f>IF($L13="","",IF(INDEX(Movimientos!$I$1:$I$1001,$L13)&gt;0,INDEX(Movimientos!$I$1:$I$1001,$L13),""))</f>
        <v/>
      </c>
      <c r="D13" s="10">
        <f>IF($C13="","",INDEX(Movimientos!$H$1:$H$1001,$L13))</f>
        <v/>
      </c>
      <c r="E13" s="10">
        <f>IF($C13="","",ROUND($C13*$D13,2))</f>
        <v/>
      </c>
      <c r="F13" s="9">
        <f>IF($L13="","",IF(INDEX(Movimientos!$I$1:$I$1001,$L13)&lt;0,-INDEX(Movimientos!$I$1:$I$1001,$L13),""))</f>
        <v/>
      </c>
      <c r="G13" s="10">
        <f>IF($F13="","",INDEX(Movimientos!$H$1:$H$1001,$L13))</f>
        <v/>
      </c>
      <c r="H13" s="10">
        <f>IF($F13="","",ROUND($F13*$G13,2))</f>
        <v/>
      </c>
      <c r="I13" s="9">
        <f>IF($L13="","",INDEX(Movimientos!$J$1:$J$1001,$L13))</f>
        <v/>
      </c>
      <c r="J13" s="10">
        <f>IF($L13="","",INDEX(Movimientos!$K$1:$K$1001,$L13))</f>
        <v/>
      </c>
      <c r="K13" s="10">
        <f>IF($L13="","",INDEX(Movimientos!$L$1:$L$1001,$L13))</f>
        <v/>
      </c>
      <c r="L13" s="17">
        <f>IF($B$3="","",IFERROR(MATCH($B$3&amp;"|"&amp;3,Movimientos!$P$1:$P$1001,0),""))</f>
        <v/>
      </c>
    </row>
    <row r="14">
      <c r="A14" s="31">
        <f>IF($L14="","",IF(INDEX(Movimientos!$A$1:$A$1001,$L14)="","",INDEX(Movimientos!$A$1:$A$1001,$L14)))</f>
        <v/>
      </c>
      <c r="B14" s="19">
        <f>IF($L14="","",INDEX(Movimientos!$D$1:$D$1001,$L14)&amp;IF(INDEX(Movimientos!$G$1:$G$1001,$L14)="",""," · "&amp;INDEX(Movimientos!$G$1:$G$1001,$L14)))</f>
        <v/>
      </c>
      <c r="C14" s="9">
        <f>IF($L14="","",IF(INDEX(Movimientos!$I$1:$I$1001,$L14)&gt;0,INDEX(Movimientos!$I$1:$I$1001,$L14),""))</f>
        <v/>
      </c>
      <c r="D14" s="10">
        <f>IF($C14="","",INDEX(Movimientos!$H$1:$H$1001,$L14))</f>
        <v/>
      </c>
      <c r="E14" s="10">
        <f>IF($C14="","",ROUND($C14*$D14,2))</f>
        <v/>
      </c>
      <c r="F14" s="9">
        <f>IF($L14="","",IF(INDEX(Movimientos!$I$1:$I$1001,$L14)&lt;0,-INDEX(Movimientos!$I$1:$I$1001,$L14),""))</f>
        <v/>
      </c>
      <c r="G14" s="10">
        <f>IF($F14="","",INDEX(Movimientos!$H$1:$H$1001,$L14))</f>
        <v/>
      </c>
      <c r="H14" s="10">
        <f>IF($F14="","",ROUND($F14*$G14,2))</f>
        <v/>
      </c>
      <c r="I14" s="9">
        <f>IF($L14="","",INDEX(Movimientos!$J$1:$J$1001,$L14))</f>
        <v/>
      </c>
      <c r="J14" s="10">
        <f>IF($L14="","",INDEX(Movimientos!$K$1:$K$1001,$L14))</f>
        <v/>
      </c>
      <c r="K14" s="10">
        <f>IF($L14="","",INDEX(Movimientos!$L$1:$L$1001,$L14))</f>
        <v/>
      </c>
      <c r="L14" s="17">
        <f>IF($B$3="","",IFERROR(MATCH($B$3&amp;"|"&amp;4,Movimientos!$P$1:$P$1001,0),""))</f>
        <v/>
      </c>
    </row>
    <row r="15">
      <c r="A15" s="31">
        <f>IF($L15="","",IF(INDEX(Movimientos!$A$1:$A$1001,$L15)="","",INDEX(Movimientos!$A$1:$A$1001,$L15)))</f>
        <v/>
      </c>
      <c r="B15" s="19">
        <f>IF($L15="","",INDEX(Movimientos!$D$1:$D$1001,$L15)&amp;IF(INDEX(Movimientos!$G$1:$G$1001,$L15)="",""," · "&amp;INDEX(Movimientos!$G$1:$G$1001,$L15)))</f>
        <v/>
      </c>
      <c r="C15" s="9">
        <f>IF($L15="","",IF(INDEX(Movimientos!$I$1:$I$1001,$L15)&gt;0,INDEX(Movimientos!$I$1:$I$1001,$L15),""))</f>
        <v/>
      </c>
      <c r="D15" s="10">
        <f>IF($C15="","",INDEX(Movimientos!$H$1:$H$1001,$L15))</f>
        <v/>
      </c>
      <c r="E15" s="10">
        <f>IF($C15="","",ROUND($C15*$D15,2))</f>
        <v/>
      </c>
      <c r="F15" s="9">
        <f>IF($L15="","",IF(INDEX(Movimientos!$I$1:$I$1001,$L15)&lt;0,-INDEX(Movimientos!$I$1:$I$1001,$L15),""))</f>
        <v/>
      </c>
      <c r="G15" s="10">
        <f>IF($F15="","",INDEX(Movimientos!$H$1:$H$1001,$L15))</f>
        <v/>
      </c>
      <c r="H15" s="10">
        <f>IF($F15="","",ROUND($F15*$G15,2))</f>
        <v/>
      </c>
      <c r="I15" s="9">
        <f>IF($L15="","",INDEX(Movimientos!$J$1:$J$1001,$L15))</f>
        <v/>
      </c>
      <c r="J15" s="10">
        <f>IF($L15="","",INDEX(Movimientos!$K$1:$K$1001,$L15))</f>
        <v/>
      </c>
      <c r="K15" s="10">
        <f>IF($L15="","",INDEX(Movimientos!$L$1:$L$1001,$L15))</f>
        <v/>
      </c>
      <c r="L15" s="17">
        <f>IF($B$3="","",IFERROR(MATCH($B$3&amp;"|"&amp;5,Movimientos!$P$1:$P$1001,0),""))</f>
        <v/>
      </c>
    </row>
    <row r="16">
      <c r="A16" s="31">
        <f>IF($L16="","",IF(INDEX(Movimientos!$A$1:$A$1001,$L16)="","",INDEX(Movimientos!$A$1:$A$1001,$L16)))</f>
        <v/>
      </c>
      <c r="B16" s="19">
        <f>IF($L16="","",INDEX(Movimientos!$D$1:$D$1001,$L16)&amp;IF(INDEX(Movimientos!$G$1:$G$1001,$L16)="",""," · "&amp;INDEX(Movimientos!$G$1:$G$1001,$L16)))</f>
        <v/>
      </c>
      <c r="C16" s="9">
        <f>IF($L16="","",IF(INDEX(Movimientos!$I$1:$I$1001,$L16)&gt;0,INDEX(Movimientos!$I$1:$I$1001,$L16),""))</f>
        <v/>
      </c>
      <c r="D16" s="10">
        <f>IF($C16="","",INDEX(Movimientos!$H$1:$H$1001,$L16))</f>
        <v/>
      </c>
      <c r="E16" s="10">
        <f>IF($C16="","",ROUND($C16*$D16,2))</f>
        <v/>
      </c>
      <c r="F16" s="9">
        <f>IF($L16="","",IF(INDEX(Movimientos!$I$1:$I$1001,$L16)&lt;0,-INDEX(Movimientos!$I$1:$I$1001,$L16),""))</f>
        <v/>
      </c>
      <c r="G16" s="10">
        <f>IF($F16="","",INDEX(Movimientos!$H$1:$H$1001,$L16))</f>
        <v/>
      </c>
      <c r="H16" s="10">
        <f>IF($F16="","",ROUND($F16*$G16,2))</f>
        <v/>
      </c>
      <c r="I16" s="9">
        <f>IF($L16="","",INDEX(Movimientos!$J$1:$J$1001,$L16))</f>
        <v/>
      </c>
      <c r="J16" s="10">
        <f>IF($L16="","",INDEX(Movimientos!$K$1:$K$1001,$L16))</f>
        <v/>
      </c>
      <c r="K16" s="10">
        <f>IF($L16="","",INDEX(Movimientos!$L$1:$L$1001,$L16))</f>
        <v/>
      </c>
      <c r="L16" s="17">
        <f>IF($B$3="","",IFERROR(MATCH($B$3&amp;"|"&amp;6,Movimientos!$P$1:$P$1001,0),""))</f>
        <v/>
      </c>
    </row>
    <row r="17">
      <c r="A17" s="31">
        <f>IF($L17="","",IF(INDEX(Movimientos!$A$1:$A$1001,$L17)="","",INDEX(Movimientos!$A$1:$A$1001,$L17)))</f>
        <v/>
      </c>
      <c r="B17" s="19">
        <f>IF($L17="","",INDEX(Movimientos!$D$1:$D$1001,$L17)&amp;IF(INDEX(Movimientos!$G$1:$G$1001,$L17)="",""," · "&amp;INDEX(Movimientos!$G$1:$G$1001,$L17)))</f>
        <v/>
      </c>
      <c r="C17" s="9">
        <f>IF($L17="","",IF(INDEX(Movimientos!$I$1:$I$1001,$L17)&gt;0,INDEX(Movimientos!$I$1:$I$1001,$L17),""))</f>
        <v/>
      </c>
      <c r="D17" s="10">
        <f>IF($C17="","",INDEX(Movimientos!$H$1:$H$1001,$L17))</f>
        <v/>
      </c>
      <c r="E17" s="10">
        <f>IF($C17="","",ROUND($C17*$D17,2))</f>
        <v/>
      </c>
      <c r="F17" s="9">
        <f>IF($L17="","",IF(INDEX(Movimientos!$I$1:$I$1001,$L17)&lt;0,-INDEX(Movimientos!$I$1:$I$1001,$L17),""))</f>
        <v/>
      </c>
      <c r="G17" s="10">
        <f>IF($F17="","",INDEX(Movimientos!$H$1:$H$1001,$L17))</f>
        <v/>
      </c>
      <c r="H17" s="10">
        <f>IF($F17="","",ROUND($F17*$G17,2))</f>
        <v/>
      </c>
      <c r="I17" s="9">
        <f>IF($L17="","",INDEX(Movimientos!$J$1:$J$1001,$L17))</f>
        <v/>
      </c>
      <c r="J17" s="10">
        <f>IF($L17="","",INDEX(Movimientos!$K$1:$K$1001,$L17))</f>
        <v/>
      </c>
      <c r="K17" s="10">
        <f>IF($L17="","",INDEX(Movimientos!$L$1:$L$1001,$L17))</f>
        <v/>
      </c>
      <c r="L17" s="17">
        <f>IF($B$3="","",IFERROR(MATCH($B$3&amp;"|"&amp;7,Movimientos!$P$1:$P$1001,0),""))</f>
        <v/>
      </c>
    </row>
    <row r="18">
      <c r="A18" s="31">
        <f>IF($L18="","",IF(INDEX(Movimientos!$A$1:$A$1001,$L18)="","",INDEX(Movimientos!$A$1:$A$1001,$L18)))</f>
        <v/>
      </c>
      <c r="B18" s="19">
        <f>IF($L18="","",INDEX(Movimientos!$D$1:$D$1001,$L18)&amp;IF(INDEX(Movimientos!$G$1:$G$1001,$L18)="",""," · "&amp;INDEX(Movimientos!$G$1:$G$1001,$L18)))</f>
        <v/>
      </c>
      <c r="C18" s="9">
        <f>IF($L18="","",IF(INDEX(Movimientos!$I$1:$I$1001,$L18)&gt;0,INDEX(Movimientos!$I$1:$I$1001,$L18),""))</f>
        <v/>
      </c>
      <c r="D18" s="10">
        <f>IF($C18="","",INDEX(Movimientos!$H$1:$H$1001,$L18))</f>
        <v/>
      </c>
      <c r="E18" s="10">
        <f>IF($C18="","",ROUND($C18*$D18,2))</f>
        <v/>
      </c>
      <c r="F18" s="9">
        <f>IF($L18="","",IF(INDEX(Movimientos!$I$1:$I$1001,$L18)&lt;0,-INDEX(Movimientos!$I$1:$I$1001,$L18),""))</f>
        <v/>
      </c>
      <c r="G18" s="10">
        <f>IF($F18="","",INDEX(Movimientos!$H$1:$H$1001,$L18))</f>
        <v/>
      </c>
      <c r="H18" s="10">
        <f>IF($F18="","",ROUND($F18*$G18,2))</f>
        <v/>
      </c>
      <c r="I18" s="9">
        <f>IF($L18="","",INDEX(Movimientos!$J$1:$J$1001,$L18))</f>
        <v/>
      </c>
      <c r="J18" s="10">
        <f>IF($L18="","",INDEX(Movimientos!$K$1:$K$1001,$L18))</f>
        <v/>
      </c>
      <c r="K18" s="10">
        <f>IF($L18="","",INDEX(Movimientos!$L$1:$L$1001,$L18))</f>
        <v/>
      </c>
      <c r="L18" s="17">
        <f>IF($B$3="","",IFERROR(MATCH($B$3&amp;"|"&amp;8,Movimientos!$P$1:$P$1001,0),""))</f>
        <v/>
      </c>
    </row>
    <row r="19">
      <c r="A19" s="31">
        <f>IF($L19="","",IF(INDEX(Movimientos!$A$1:$A$1001,$L19)="","",INDEX(Movimientos!$A$1:$A$1001,$L19)))</f>
        <v/>
      </c>
      <c r="B19" s="19">
        <f>IF($L19="","",INDEX(Movimientos!$D$1:$D$1001,$L19)&amp;IF(INDEX(Movimientos!$G$1:$G$1001,$L19)="",""," · "&amp;INDEX(Movimientos!$G$1:$G$1001,$L19)))</f>
        <v/>
      </c>
      <c r="C19" s="9">
        <f>IF($L19="","",IF(INDEX(Movimientos!$I$1:$I$1001,$L19)&gt;0,INDEX(Movimientos!$I$1:$I$1001,$L19),""))</f>
        <v/>
      </c>
      <c r="D19" s="10">
        <f>IF($C19="","",INDEX(Movimientos!$H$1:$H$1001,$L19))</f>
        <v/>
      </c>
      <c r="E19" s="10">
        <f>IF($C19="","",ROUND($C19*$D19,2))</f>
        <v/>
      </c>
      <c r="F19" s="9">
        <f>IF($L19="","",IF(INDEX(Movimientos!$I$1:$I$1001,$L19)&lt;0,-INDEX(Movimientos!$I$1:$I$1001,$L19),""))</f>
        <v/>
      </c>
      <c r="G19" s="10">
        <f>IF($F19="","",INDEX(Movimientos!$H$1:$H$1001,$L19))</f>
        <v/>
      </c>
      <c r="H19" s="10">
        <f>IF($F19="","",ROUND($F19*$G19,2))</f>
        <v/>
      </c>
      <c r="I19" s="9">
        <f>IF($L19="","",INDEX(Movimientos!$J$1:$J$1001,$L19))</f>
        <v/>
      </c>
      <c r="J19" s="10">
        <f>IF($L19="","",INDEX(Movimientos!$K$1:$K$1001,$L19))</f>
        <v/>
      </c>
      <c r="K19" s="10">
        <f>IF($L19="","",INDEX(Movimientos!$L$1:$L$1001,$L19))</f>
        <v/>
      </c>
      <c r="L19" s="17">
        <f>IF($B$3="","",IFERROR(MATCH($B$3&amp;"|"&amp;9,Movimientos!$P$1:$P$1001,0),""))</f>
        <v/>
      </c>
    </row>
    <row r="20">
      <c r="A20" s="31">
        <f>IF($L20="","",IF(INDEX(Movimientos!$A$1:$A$1001,$L20)="","",INDEX(Movimientos!$A$1:$A$1001,$L20)))</f>
        <v/>
      </c>
      <c r="B20" s="19">
        <f>IF($L20="","",INDEX(Movimientos!$D$1:$D$1001,$L20)&amp;IF(INDEX(Movimientos!$G$1:$G$1001,$L20)="",""," · "&amp;INDEX(Movimientos!$G$1:$G$1001,$L20)))</f>
        <v/>
      </c>
      <c r="C20" s="9">
        <f>IF($L20="","",IF(INDEX(Movimientos!$I$1:$I$1001,$L20)&gt;0,INDEX(Movimientos!$I$1:$I$1001,$L20),""))</f>
        <v/>
      </c>
      <c r="D20" s="10">
        <f>IF($C20="","",INDEX(Movimientos!$H$1:$H$1001,$L20))</f>
        <v/>
      </c>
      <c r="E20" s="10">
        <f>IF($C20="","",ROUND($C20*$D20,2))</f>
        <v/>
      </c>
      <c r="F20" s="9">
        <f>IF($L20="","",IF(INDEX(Movimientos!$I$1:$I$1001,$L20)&lt;0,-INDEX(Movimientos!$I$1:$I$1001,$L20),""))</f>
        <v/>
      </c>
      <c r="G20" s="10">
        <f>IF($F20="","",INDEX(Movimientos!$H$1:$H$1001,$L20))</f>
        <v/>
      </c>
      <c r="H20" s="10">
        <f>IF($F20="","",ROUND($F20*$G20,2))</f>
        <v/>
      </c>
      <c r="I20" s="9">
        <f>IF($L20="","",INDEX(Movimientos!$J$1:$J$1001,$L20))</f>
        <v/>
      </c>
      <c r="J20" s="10">
        <f>IF($L20="","",INDEX(Movimientos!$K$1:$K$1001,$L20))</f>
        <v/>
      </c>
      <c r="K20" s="10">
        <f>IF($L20="","",INDEX(Movimientos!$L$1:$L$1001,$L20))</f>
        <v/>
      </c>
      <c r="L20" s="17">
        <f>IF($B$3="","",IFERROR(MATCH($B$3&amp;"|"&amp;10,Movimientos!$P$1:$P$1001,0),""))</f>
        <v/>
      </c>
    </row>
    <row r="21">
      <c r="A21" s="31">
        <f>IF($L21="","",IF(INDEX(Movimientos!$A$1:$A$1001,$L21)="","",INDEX(Movimientos!$A$1:$A$1001,$L21)))</f>
        <v/>
      </c>
      <c r="B21" s="19">
        <f>IF($L21="","",INDEX(Movimientos!$D$1:$D$1001,$L21)&amp;IF(INDEX(Movimientos!$G$1:$G$1001,$L21)="",""," · "&amp;INDEX(Movimientos!$G$1:$G$1001,$L21)))</f>
        <v/>
      </c>
      <c r="C21" s="9">
        <f>IF($L21="","",IF(INDEX(Movimientos!$I$1:$I$1001,$L21)&gt;0,INDEX(Movimientos!$I$1:$I$1001,$L21),""))</f>
        <v/>
      </c>
      <c r="D21" s="10">
        <f>IF($C21="","",INDEX(Movimientos!$H$1:$H$1001,$L21))</f>
        <v/>
      </c>
      <c r="E21" s="10">
        <f>IF($C21="","",ROUND($C21*$D21,2))</f>
        <v/>
      </c>
      <c r="F21" s="9">
        <f>IF($L21="","",IF(INDEX(Movimientos!$I$1:$I$1001,$L21)&lt;0,-INDEX(Movimientos!$I$1:$I$1001,$L21),""))</f>
        <v/>
      </c>
      <c r="G21" s="10">
        <f>IF($F21="","",INDEX(Movimientos!$H$1:$H$1001,$L21))</f>
        <v/>
      </c>
      <c r="H21" s="10">
        <f>IF($F21="","",ROUND($F21*$G21,2))</f>
        <v/>
      </c>
      <c r="I21" s="9">
        <f>IF($L21="","",INDEX(Movimientos!$J$1:$J$1001,$L21))</f>
        <v/>
      </c>
      <c r="J21" s="10">
        <f>IF($L21="","",INDEX(Movimientos!$K$1:$K$1001,$L21))</f>
        <v/>
      </c>
      <c r="K21" s="10">
        <f>IF($L21="","",INDEX(Movimientos!$L$1:$L$1001,$L21))</f>
        <v/>
      </c>
      <c r="L21" s="17">
        <f>IF($B$3="","",IFERROR(MATCH($B$3&amp;"|"&amp;11,Movimientos!$P$1:$P$1001,0),""))</f>
        <v/>
      </c>
    </row>
    <row r="22">
      <c r="A22" s="31">
        <f>IF($L22="","",IF(INDEX(Movimientos!$A$1:$A$1001,$L22)="","",INDEX(Movimientos!$A$1:$A$1001,$L22)))</f>
        <v/>
      </c>
      <c r="B22" s="19">
        <f>IF($L22="","",INDEX(Movimientos!$D$1:$D$1001,$L22)&amp;IF(INDEX(Movimientos!$G$1:$G$1001,$L22)="",""," · "&amp;INDEX(Movimientos!$G$1:$G$1001,$L22)))</f>
        <v/>
      </c>
      <c r="C22" s="9">
        <f>IF($L22="","",IF(INDEX(Movimientos!$I$1:$I$1001,$L22)&gt;0,INDEX(Movimientos!$I$1:$I$1001,$L22),""))</f>
        <v/>
      </c>
      <c r="D22" s="10">
        <f>IF($C22="","",INDEX(Movimientos!$H$1:$H$1001,$L22))</f>
        <v/>
      </c>
      <c r="E22" s="10">
        <f>IF($C22="","",ROUND($C22*$D22,2))</f>
        <v/>
      </c>
      <c r="F22" s="9">
        <f>IF($L22="","",IF(INDEX(Movimientos!$I$1:$I$1001,$L22)&lt;0,-INDEX(Movimientos!$I$1:$I$1001,$L22),""))</f>
        <v/>
      </c>
      <c r="G22" s="10">
        <f>IF($F22="","",INDEX(Movimientos!$H$1:$H$1001,$L22))</f>
        <v/>
      </c>
      <c r="H22" s="10">
        <f>IF($F22="","",ROUND($F22*$G22,2))</f>
        <v/>
      </c>
      <c r="I22" s="9">
        <f>IF($L22="","",INDEX(Movimientos!$J$1:$J$1001,$L22))</f>
        <v/>
      </c>
      <c r="J22" s="10">
        <f>IF($L22="","",INDEX(Movimientos!$K$1:$K$1001,$L22))</f>
        <v/>
      </c>
      <c r="K22" s="10">
        <f>IF($L22="","",INDEX(Movimientos!$L$1:$L$1001,$L22))</f>
        <v/>
      </c>
      <c r="L22" s="17">
        <f>IF($B$3="","",IFERROR(MATCH($B$3&amp;"|"&amp;12,Movimientos!$P$1:$P$1001,0),""))</f>
        <v/>
      </c>
    </row>
    <row r="23">
      <c r="A23" s="31">
        <f>IF($L23="","",IF(INDEX(Movimientos!$A$1:$A$1001,$L23)="","",INDEX(Movimientos!$A$1:$A$1001,$L23)))</f>
        <v/>
      </c>
      <c r="B23" s="19">
        <f>IF($L23="","",INDEX(Movimientos!$D$1:$D$1001,$L23)&amp;IF(INDEX(Movimientos!$G$1:$G$1001,$L23)="",""," · "&amp;INDEX(Movimientos!$G$1:$G$1001,$L23)))</f>
        <v/>
      </c>
      <c r="C23" s="9">
        <f>IF($L23="","",IF(INDEX(Movimientos!$I$1:$I$1001,$L23)&gt;0,INDEX(Movimientos!$I$1:$I$1001,$L23),""))</f>
        <v/>
      </c>
      <c r="D23" s="10">
        <f>IF($C23="","",INDEX(Movimientos!$H$1:$H$1001,$L23))</f>
        <v/>
      </c>
      <c r="E23" s="10">
        <f>IF($C23="","",ROUND($C23*$D23,2))</f>
        <v/>
      </c>
      <c r="F23" s="9">
        <f>IF($L23="","",IF(INDEX(Movimientos!$I$1:$I$1001,$L23)&lt;0,-INDEX(Movimientos!$I$1:$I$1001,$L23),""))</f>
        <v/>
      </c>
      <c r="G23" s="10">
        <f>IF($F23="","",INDEX(Movimientos!$H$1:$H$1001,$L23))</f>
        <v/>
      </c>
      <c r="H23" s="10">
        <f>IF($F23="","",ROUND($F23*$G23,2))</f>
        <v/>
      </c>
      <c r="I23" s="9">
        <f>IF($L23="","",INDEX(Movimientos!$J$1:$J$1001,$L23))</f>
        <v/>
      </c>
      <c r="J23" s="10">
        <f>IF($L23="","",INDEX(Movimientos!$K$1:$K$1001,$L23))</f>
        <v/>
      </c>
      <c r="K23" s="10">
        <f>IF($L23="","",INDEX(Movimientos!$L$1:$L$1001,$L23))</f>
        <v/>
      </c>
      <c r="L23" s="17">
        <f>IF($B$3="","",IFERROR(MATCH($B$3&amp;"|"&amp;13,Movimientos!$P$1:$P$1001,0),""))</f>
        <v/>
      </c>
    </row>
    <row r="24">
      <c r="A24" s="31">
        <f>IF($L24="","",IF(INDEX(Movimientos!$A$1:$A$1001,$L24)="","",INDEX(Movimientos!$A$1:$A$1001,$L24)))</f>
        <v/>
      </c>
      <c r="B24" s="19">
        <f>IF($L24="","",INDEX(Movimientos!$D$1:$D$1001,$L24)&amp;IF(INDEX(Movimientos!$G$1:$G$1001,$L24)="",""," · "&amp;INDEX(Movimientos!$G$1:$G$1001,$L24)))</f>
        <v/>
      </c>
      <c r="C24" s="9">
        <f>IF($L24="","",IF(INDEX(Movimientos!$I$1:$I$1001,$L24)&gt;0,INDEX(Movimientos!$I$1:$I$1001,$L24),""))</f>
        <v/>
      </c>
      <c r="D24" s="10">
        <f>IF($C24="","",INDEX(Movimientos!$H$1:$H$1001,$L24))</f>
        <v/>
      </c>
      <c r="E24" s="10">
        <f>IF($C24="","",ROUND($C24*$D24,2))</f>
        <v/>
      </c>
      <c r="F24" s="9">
        <f>IF($L24="","",IF(INDEX(Movimientos!$I$1:$I$1001,$L24)&lt;0,-INDEX(Movimientos!$I$1:$I$1001,$L24),""))</f>
        <v/>
      </c>
      <c r="G24" s="10">
        <f>IF($F24="","",INDEX(Movimientos!$H$1:$H$1001,$L24))</f>
        <v/>
      </c>
      <c r="H24" s="10">
        <f>IF($F24="","",ROUND($F24*$G24,2))</f>
        <v/>
      </c>
      <c r="I24" s="9">
        <f>IF($L24="","",INDEX(Movimientos!$J$1:$J$1001,$L24))</f>
        <v/>
      </c>
      <c r="J24" s="10">
        <f>IF($L24="","",INDEX(Movimientos!$K$1:$K$1001,$L24))</f>
        <v/>
      </c>
      <c r="K24" s="10">
        <f>IF($L24="","",INDEX(Movimientos!$L$1:$L$1001,$L24))</f>
        <v/>
      </c>
      <c r="L24" s="17">
        <f>IF($B$3="","",IFERROR(MATCH($B$3&amp;"|"&amp;14,Movimientos!$P$1:$P$1001,0),""))</f>
        <v/>
      </c>
    </row>
    <row r="25">
      <c r="A25" s="31">
        <f>IF($L25="","",IF(INDEX(Movimientos!$A$1:$A$1001,$L25)="","",INDEX(Movimientos!$A$1:$A$1001,$L25)))</f>
        <v/>
      </c>
      <c r="B25" s="19">
        <f>IF($L25="","",INDEX(Movimientos!$D$1:$D$1001,$L25)&amp;IF(INDEX(Movimientos!$G$1:$G$1001,$L25)="",""," · "&amp;INDEX(Movimientos!$G$1:$G$1001,$L25)))</f>
        <v/>
      </c>
      <c r="C25" s="9">
        <f>IF($L25="","",IF(INDEX(Movimientos!$I$1:$I$1001,$L25)&gt;0,INDEX(Movimientos!$I$1:$I$1001,$L25),""))</f>
        <v/>
      </c>
      <c r="D25" s="10">
        <f>IF($C25="","",INDEX(Movimientos!$H$1:$H$1001,$L25))</f>
        <v/>
      </c>
      <c r="E25" s="10">
        <f>IF($C25="","",ROUND($C25*$D25,2))</f>
        <v/>
      </c>
      <c r="F25" s="9">
        <f>IF($L25="","",IF(INDEX(Movimientos!$I$1:$I$1001,$L25)&lt;0,-INDEX(Movimientos!$I$1:$I$1001,$L25),""))</f>
        <v/>
      </c>
      <c r="G25" s="10">
        <f>IF($F25="","",INDEX(Movimientos!$H$1:$H$1001,$L25))</f>
        <v/>
      </c>
      <c r="H25" s="10">
        <f>IF($F25="","",ROUND($F25*$G25,2))</f>
        <v/>
      </c>
      <c r="I25" s="9">
        <f>IF($L25="","",INDEX(Movimientos!$J$1:$J$1001,$L25))</f>
        <v/>
      </c>
      <c r="J25" s="10">
        <f>IF($L25="","",INDEX(Movimientos!$K$1:$K$1001,$L25))</f>
        <v/>
      </c>
      <c r="K25" s="10">
        <f>IF($L25="","",INDEX(Movimientos!$L$1:$L$1001,$L25))</f>
        <v/>
      </c>
      <c r="L25" s="17">
        <f>IF($B$3="","",IFERROR(MATCH($B$3&amp;"|"&amp;15,Movimientos!$P$1:$P$1001,0),""))</f>
        <v/>
      </c>
    </row>
    <row r="26">
      <c r="A26" s="31">
        <f>IF($L26="","",IF(INDEX(Movimientos!$A$1:$A$1001,$L26)="","",INDEX(Movimientos!$A$1:$A$1001,$L26)))</f>
        <v/>
      </c>
      <c r="B26" s="19">
        <f>IF($L26="","",INDEX(Movimientos!$D$1:$D$1001,$L26)&amp;IF(INDEX(Movimientos!$G$1:$G$1001,$L26)="",""," · "&amp;INDEX(Movimientos!$G$1:$G$1001,$L26)))</f>
        <v/>
      </c>
      <c r="C26" s="9">
        <f>IF($L26="","",IF(INDEX(Movimientos!$I$1:$I$1001,$L26)&gt;0,INDEX(Movimientos!$I$1:$I$1001,$L26),""))</f>
        <v/>
      </c>
      <c r="D26" s="10">
        <f>IF($C26="","",INDEX(Movimientos!$H$1:$H$1001,$L26))</f>
        <v/>
      </c>
      <c r="E26" s="10">
        <f>IF($C26="","",ROUND($C26*$D26,2))</f>
        <v/>
      </c>
      <c r="F26" s="9">
        <f>IF($L26="","",IF(INDEX(Movimientos!$I$1:$I$1001,$L26)&lt;0,-INDEX(Movimientos!$I$1:$I$1001,$L26),""))</f>
        <v/>
      </c>
      <c r="G26" s="10">
        <f>IF($F26="","",INDEX(Movimientos!$H$1:$H$1001,$L26))</f>
        <v/>
      </c>
      <c r="H26" s="10">
        <f>IF($F26="","",ROUND($F26*$G26,2))</f>
        <v/>
      </c>
      <c r="I26" s="9">
        <f>IF($L26="","",INDEX(Movimientos!$J$1:$J$1001,$L26))</f>
        <v/>
      </c>
      <c r="J26" s="10">
        <f>IF($L26="","",INDEX(Movimientos!$K$1:$K$1001,$L26))</f>
        <v/>
      </c>
      <c r="K26" s="10">
        <f>IF($L26="","",INDEX(Movimientos!$L$1:$L$1001,$L26))</f>
        <v/>
      </c>
      <c r="L26" s="17">
        <f>IF($B$3="","",IFERROR(MATCH($B$3&amp;"|"&amp;16,Movimientos!$P$1:$P$1001,0),""))</f>
        <v/>
      </c>
    </row>
    <row r="27">
      <c r="A27" s="31">
        <f>IF($L27="","",IF(INDEX(Movimientos!$A$1:$A$1001,$L27)="","",INDEX(Movimientos!$A$1:$A$1001,$L27)))</f>
        <v/>
      </c>
      <c r="B27" s="19">
        <f>IF($L27="","",INDEX(Movimientos!$D$1:$D$1001,$L27)&amp;IF(INDEX(Movimientos!$G$1:$G$1001,$L27)="",""," · "&amp;INDEX(Movimientos!$G$1:$G$1001,$L27)))</f>
        <v/>
      </c>
      <c r="C27" s="9">
        <f>IF($L27="","",IF(INDEX(Movimientos!$I$1:$I$1001,$L27)&gt;0,INDEX(Movimientos!$I$1:$I$1001,$L27),""))</f>
        <v/>
      </c>
      <c r="D27" s="10">
        <f>IF($C27="","",INDEX(Movimientos!$H$1:$H$1001,$L27))</f>
        <v/>
      </c>
      <c r="E27" s="10">
        <f>IF($C27="","",ROUND($C27*$D27,2))</f>
        <v/>
      </c>
      <c r="F27" s="9">
        <f>IF($L27="","",IF(INDEX(Movimientos!$I$1:$I$1001,$L27)&lt;0,-INDEX(Movimientos!$I$1:$I$1001,$L27),""))</f>
        <v/>
      </c>
      <c r="G27" s="10">
        <f>IF($F27="","",INDEX(Movimientos!$H$1:$H$1001,$L27))</f>
        <v/>
      </c>
      <c r="H27" s="10">
        <f>IF($F27="","",ROUND($F27*$G27,2))</f>
        <v/>
      </c>
      <c r="I27" s="9">
        <f>IF($L27="","",INDEX(Movimientos!$J$1:$J$1001,$L27))</f>
        <v/>
      </c>
      <c r="J27" s="10">
        <f>IF($L27="","",INDEX(Movimientos!$K$1:$K$1001,$L27))</f>
        <v/>
      </c>
      <c r="K27" s="10">
        <f>IF($L27="","",INDEX(Movimientos!$L$1:$L$1001,$L27))</f>
        <v/>
      </c>
      <c r="L27" s="17">
        <f>IF($B$3="","",IFERROR(MATCH($B$3&amp;"|"&amp;17,Movimientos!$P$1:$P$1001,0),""))</f>
        <v/>
      </c>
    </row>
    <row r="28">
      <c r="A28" s="31">
        <f>IF($L28="","",IF(INDEX(Movimientos!$A$1:$A$1001,$L28)="","",INDEX(Movimientos!$A$1:$A$1001,$L28)))</f>
        <v/>
      </c>
      <c r="B28" s="19">
        <f>IF($L28="","",INDEX(Movimientos!$D$1:$D$1001,$L28)&amp;IF(INDEX(Movimientos!$G$1:$G$1001,$L28)="",""," · "&amp;INDEX(Movimientos!$G$1:$G$1001,$L28)))</f>
        <v/>
      </c>
      <c r="C28" s="9">
        <f>IF($L28="","",IF(INDEX(Movimientos!$I$1:$I$1001,$L28)&gt;0,INDEX(Movimientos!$I$1:$I$1001,$L28),""))</f>
        <v/>
      </c>
      <c r="D28" s="10">
        <f>IF($C28="","",INDEX(Movimientos!$H$1:$H$1001,$L28))</f>
        <v/>
      </c>
      <c r="E28" s="10">
        <f>IF($C28="","",ROUND($C28*$D28,2))</f>
        <v/>
      </c>
      <c r="F28" s="9">
        <f>IF($L28="","",IF(INDEX(Movimientos!$I$1:$I$1001,$L28)&lt;0,-INDEX(Movimientos!$I$1:$I$1001,$L28),""))</f>
        <v/>
      </c>
      <c r="G28" s="10">
        <f>IF($F28="","",INDEX(Movimientos!$H$1:$H$1001,$L28))</f>
        <v/>
      </c>
      <c r="H28" s="10">
        <f>IF($F28="","",ROUND($F28*$G28,2))</f>
        <v/>
      </c>
      <c r="I28" s="9">
        <f>IF($L28="","",INDEX(Movimientos!$J$1:$J$1001,$L28))</f>
        <v/>
      </c>
      <c r="J28" s="10">
        <f>IF($L28="","",INDEX(Movimientos!$K$1:$K$1001,$L28))</f>
        <v/>
      </c>
      <c r="K28" s="10">
        <f>IF($L28="","",INDEX(Movimientos!$L$1:$L$1001,$L28))</f>
        <v/>
      </c>
      <c r="L28" s="17">
        <f>IF($B$3="","",IFERROR(MATCH($B$3&amp;"|"&amp;18,Movimientos!$P$1:$P$1001,0),""))</f>
        <v/>
      </c>
    </row>
    <row r="29">
      <c r="A29" s="31">
        <f>IF($L29="","",IF(INDEX(Movimientos!$A$1:$A$1001,$L29)="","",INDEX(Movimientos!$A$1:$A$1001,$L29)))</f>
        <v/>
      </c>
      <c r="B29" s="19">
        <f>IF($L29="","",INDEX(Movimientos!$D$1:$D$1001,$L29)&amp;IF(INDEX(Movimientos!$G$1:$G$1001,$L29)="",""," · "&amp;INDEX(Movimientos!$G$1:$G$1001,$L29)))</f>
        <v/>
      </c>
      <c r="C29" s="9">
        <f>IF($L29="","",IF(INDEX(Movimientos!$I$1:$I$1001,$L29)&gt;0,INDEX(Movimientos!$I$1:$I$1001,$L29),""))</f>
        <v/>
      </c>
      <c r="D29" s="10">
        <f>IF($C29="","",INDEX(Movimientos!$H$1:$H$1001,$L29))</f>
        <v/>
      </c>
      <c r="E29" s="10">
        <f>IF($C29="","",ROUND($C29*$D29,2))</f>
        <v/>
      </c>
      <c r="F29" s="9">
        <f>IF($L29="","",IF(INDEX(Movimientos!$I$1:$I$1001,$L29)&lt;0,-INDEX(Movimientos!$I$1:$I$1001,$L29),""))</f>
        <v/>
      </c>
      <c r="G29" s="10">
        <f>IF($F29="","",INDEX(Movimientos!$H$1:$H$1001,$L29))</f>
        <v/>
      </c>
      <c r="H29" s="10">
        <f>IF($F29="","",ROUND($F29*$G29,2))</f>
        <v/>
      </c>
      <c r="I29" s="9">
        <f>IF($L29="","",INDEX(Movimientos!$J$1:$J$1001,$L29))</f>
        <v/>
      </c>
      <c r="J29" s="10">
        <f>IF($L29="","",INDEX(Movimientos!$K$1:$K$1001,$L29))</f>
        <v/>
      </c>
      <c r="K29" s="10">
        <f>IF($L29="","",INDEX(Movimientos!$L$1:$L$1001,$L29))</f>
        <v/>
      </c>
      <c r="L29" s="17">
        <f>IF($B$3="","",IFERROR(MATCH($B$3&amp;"|"&amp;19,Movimientos!$P$1:$P$1001,0),""))</f>
        <v/>
      </c>
    </row>
    <row r="30">
      <c r="A30" s="31">
        <f>IF($L30="","",IF(INDEX(Movimientos!$A$1:$A$1001,$L30)="","",INDEX(Movimientos!$A$1:$A$1001,$L30)))</f>
        <v/>
      </c>
      <c r="B30" s="19">
        <f>IF($L30="","",INDEX(Movimientos!$D$1:$D$1001,$L30)&amp;IF(INDEX(Movimientos!$G$1:$G$1001,$L30)="",""," · "&amp;INDEX(Movimientos!$G$1:$G$1001,$L30)))</f>
        <v/>
      </c>
      <c r="C30" s="9">
        <f>IF($L30="","",IF(INDEX(Movimientos!$I$1:$I$1001,$L30)&gt;0,INDEX(Movimientos!$I$1:$I$1001,$L30),""))</f>
        <v/>
      </c>
      <c r="D30" s="10">
        <f>IF($C30="","",INDEX(Movimientos!$H$1:$H$1001,$L30))</f>
        <v/>
      </c>
      <c r="E30" s="10">
        <f>IF($C30="","",ROUND($C30*$D30,2))</f>
        <v/>
      </c>
      <c r="F30" s="9">
        <f>IF($L30="","",IF(INDEX(Movimientos!$I$1:$I$1001,$L30)&lt;0,-INDEX(Movimientos!$I$1:$I$1001,$L30),""))</f>
        <v/>
      </c>
      <c r="G30" s="10">
        <f>IF($F30="","",INDEX(Movimientos!$H$1:$H$1001,$L30))</f>
        <v/>
      </c>
      <c r="H30" s="10">
        <f>IF($F30="","",ROUND($F30*$G30,2))</f>
        <v/>
      </c>
      <c r="I30" s="9">
        <f>IF($L30="","",INDEX(Movimientos!$J$1:$J$1001,$L30))</f>
        <v/>
      </c>
      <c r="J30" s="10">
        <f>IF($L30="","",INDEX(Movimientos!$K$1:$K$1001,$L30))</f>
        <v/>
      </c>
      <c r="K30" s="10">
        <f>IF($L30="","",INDEX(Movimientos!$L$1:$L$1001,$L30))</f>
        <v/>
      </c>
      <c r="L30" s="17">
        <f>IF($B$3="","",IFERROR(MATCH($B$3&amp;"|"&amp;20,Movimientos!$P$1:$P$1001,0),""))</f>
        <v/>
      </c>
    </row>
    <row r="31">
      <c r="A31" s="31">
        <f>IF($L31="","",IF(INDEX(Movimientos!$A$1:$A$1001,$L31)="","",INDEX(Movimientos!$A$1:$A$1001,$L31)))</f>
        <v/>
      </c>
      <c r="B31" s="19">
        <f>IF($L31="","",INDEX(Movimientos!$D$1:$D$1001,$L31)&amp;IF(INDEX(Movimientos!$G$1:$G$1001,$L31)="",""," · "&amp;INDEX(Movimientos!$G$1:$G$1001,$L31)))</f>
        <v/>
      </c>
      <c r="C31" s="9">
        <f>IF($L31="","",IF(INDEX(Movimientos!$I$1:$I$1001,$L31)&gt;0,INDEX(Movimientos!$I$1:$I$1001,$L31),""))</f>
        <v/>
      </c>
      <c r="D31" s="10">
        <f>IF($C31="","",INDEX(Movimientos!$H$1:$H$1001,$L31))</f>
        <v/>
      </c>
      <c r="E31" s="10">
        <f>IF($C31="","",ROUND($C31*$D31,2))</f>
        <v/>
      </c>
      <c r="F31" s="9">
        <f>IF($L31="","",IF(INDEX(Movimientos!$I$1:$I$1001,$L31)&lt;0,-INDEX(Movimientos!$I$1:$I$1001,$L31),""))</f>
        <v/>
      </c>
      <c r="G31" s="10">
        <f>IF($F31="","",INDEX(Movimientos!$H$1:$H$1001,$L31))</f>
        <v/>
      </c>
      <c r="H31" s="10">
        <f>IF($F31="","",ROUND($F31*$G31,2))</f>
        <v/>
      </c>
      <c r="I31" s="9">
        <f>IF($L31="","",INDEX(Movimientos!$J$1:$J$1001,$L31))</f>
        <v/>
      </c>
      <c r="J31" s="10">
        <f>IF($L31="","",INDEX(Movimientos!$K$1:$K$1001,$L31))</f>
        <v/>
      </c>
      <c r="K31" s="10">
        <f>IF($L31="","",INDEX(Movimientos!$L$1:$L$1001,$L31))</f>
        <v/>
      </c>
      <c r="L31" s="17">
        <f>IF($B$3="","",IFERROR(MATCH($B$3&amp;"|"&amp;21,Movimientos!$P$1:$P$1001,0),""))</f>
        <v/>
      </c>
    </row>
    <row r="32">
      <c r="A32" s="31">
        <f>IF($L32="","",IF(INDEX(Movimientos!$A$1:$A$1001,$L32)="","",INDEX(Movimientos!$A$1:$A$1001,$L32)))</f>
        <v/>
      </c>
      <c r="B32" s="19">
        <f>IF($L32="","",INDEX(Movimientos!$D$1:$D$1001,$L32)&amp;IF(INDEX(Movimientos!$G$1:$G$1001,$L32)="",""," · "&amp;INDEX(Movimientos!$G$1:$G$1001,$L32)))</f>
        <v/>
      </c>
      <c r="C32" s="9">
        <f>IF($L32="","",IF(INDEX(Movimientos!$I$1:$I$1001,$L32)&gt;0,INDEX(Movimientos!$I$1:$I$1001,$L32),""))</f>
        <v/>
      </c>
      <c r="D32" s="10">
        <f>IF($C32="","",INDEX(Movimientos!$H$1:$H$1001,$L32))</f>
        <v/>
      </c>
      <c r="E32" s="10">
        <f>IF($C32="","",ROUND($C32*$D32,2))</f>
        <v/>
      </c>
      <c r="F32" s="9">
        <f>IF($L32="","",IF(INDEX(Movimientos!$I$1:$I$1001,$L32)&lt;0,-INDEX(Movimientos!$I$1:$I$1001,$L32),""))</f>
        <v/>
      </c>
      <c r="G32" s="10">
        <f>IF($F32="","",INDEX(Movimientos!$H$1:$H$1001,$L32))</f>
        <v/>
      </c>
      <c r="H32" s="10">
        <f>IF($F32="","",ROUND($F32*$G32,2))</f>
        <v/>
      </c>
      <c r="I32" s="9">
        <f>IF($L32="","",INDEX(Movimientos!$J$1:$J$1001,$L32))</f>
        <v/>
      </c>
      <c r="J32" s="10">
        <f>IF($L32="","",INDEX(Movimientos!$K$1:$K$1001,$L32))</f>
        <v/>
      </c>
      <c r="K32" s="10">
        <f>IF($L32="","",INDEX(Movimientos!$L$1:$L$1001,$L32))</f>
        <v/>
      </c>
      <c r="L32" s="17">
        <f>IF($B$3="","",IFERROR(MATCH($B$3&amp;"|"&amp;22,Movimientos!$P$1:$P$1001,0),""))</f>
        <v/>
      </c>
    </row>
    <row r="33">
      <c r="A33" s="31">
        <f>IF($L33="","",IF(INDEX(Movimientos!$A$1:$A$1001,$L33)="","",INDEX(Movimientos!$A$1:$A$1001,$L33)))</f>
        <v/>
      </c>
      <c r="B33" s="19">
        <f>IF($L33="","",INDEX(Movimientos!$D$1:$D$1001,$L33)&amp;IF(INDEX(Movimientos!$G$1:$G$1001,$L33)="",""," · "&amp;INDEX(Movimientos!$G$1:$G$1001,$L33)))</f>
        <v/>
      </c>
      <c r="C33" s="9">
        <f>IF($L33="","",IF(INDEX(Movimientos!$I$1:$I$1001,$L33)&gt;0,INDEX(Movimientos!$I$1:$I$1001,$L33),""))</f>
        <v/>
      </c>
      <c r="D33" s="10">
        <f>IF($C33="","",INDEX(Movimientos!$H$1:$H$1001,$L33))</f>
        <v/>
      </c>
      <c r="E33" s="10">
        <f>IF($C33="","",ROUND($C33*$D33,2))</f>
        <v/>
      </c>
      <c r="F33" s="9">
        <f>IF($L33="","",IF(INDEX(Movimientos!$I$1:$I$1001,$L33)&lt;0,-INDEX(Movimientos!$I$1:$I$1001,$L33),""))</f>
        <v/>
      </c>
      <c r="G33" s="10">
        <f>IF($F33="","",INDEX(Movimientos!$H$1:$H$1001,$L33))</f>
        <v/>
      </c>
      <c r="H33" s="10">
        <f>IF($F33="","",ROUND($F33*$G33,2))</f>
        <v/>
      </c>
      <c r="I33" s="9">
        <f>IF($L33="","",INDEX(Movimientos!$J$1:$J$1001,$L33))</f>
        <v/>
      </c>
      <c r="J33" s="10">
        <f>IF($L33="","",INDEX(Movimientos!$K$1:$K$1001,$L33))</f>
        <v/>
      </c>
      <c r="K33" s="10">
        <f>IF($L33="","",INDEX(Movimientos!$L$1:$L$1001,$L33))</f>
        <v/>
      </c>
      <c r="L33" s="17">
        <f>IF($B$3="","",IFERROR(MATCH($B$3&amp;"|"&amp;23,Movimientos!$P$1:$P$1001,0),""))</f>
        <v/>
      </c>
    </row>
    <row r="34">
      <c r="A34" s="31">
        <f>IF($L34="","",IF(INDEX(Movimientos!$A$1:$A$1001,$L34)="","",INDEX(Movimientos!$A$1:$A$1001,$L34)))</f>
        <v/>
      </c>
      <c r="B34" s="19">
        <f>IF($L34="","",INDEX(Movimientos!$D$1:$D$1001,$L34)&amp;IF(INDEX(Movimientos!$G$1:$G$1001,$L34)="",""," · "&amp;INDEX(Movimientos!$G$1:$G$1001,$L34)))</f>
        <v/>
      </c>
      <c r="C34" s="9">
        <f>IF($L34="","",IF(INDEX(Movimientos!$I$1:$I$1001,$L34)&gt;0,INDEX(Movimientos!$I$1:$I$1001,$L34),""))</f>
        <v/>
      </c>
      <c r="D34" s="10">
        <f>IF($C34="","",INDEX(Movimientos!$H$1:$H$1001,$L34))</f>
        <v/>
      </c>
      <c r="E34" s="10">
        <f>IF($C34="","",ROUND($C34*$D34,2))</f>
        <v/>
      </c>
      <c r="F34" s="9">
        <f>IF($L34="","",IF(INDEX(Movimientos!$I$1:$I$1001,$L34)&lt;0,-INDEX(Movimientos!$I$1:$I$1001,$L34),""))</f>
        <v/>
      </c>
      <c r="G34" s="10">
        <f>IF($F34="","",INDEX(Movimientos!$H$1:$H$1001,$L34))</f>
        <v/>
      </c>
      <c r="H34" s="10">
        <f>IF($F34="","",ROUND($F34*$G34,2))</f>
        <v/>
      </c>
      <c r="I34" s="9">
        <f>IF($L34="","",INDEX(Movimientos!$J$1:$J$1001,$L34))</f>
        <v/>
      </c>
      <c r="J34" s="10">
        <f>IF($L34="","",INDEX(Movimientos!$K$1:$K$1001,$L34))</f>
        <v/>
      </c>
      <c r="K34" s="10">
        <f>IF($L34="","",INDEX(Movimientos!$L$1:$L$1001,$L34))</f>
        <v/>
      </c>
      <c r="L34" s="17">
        <f>IF($B$3="","",IFERROR(MATCH($B$3&amp;"|"&amp;24,Movimientos!$P$1:$P$1001,0),""))</f>
        <v/>
      </c>
    </row>
    <row r="35">
      <c r="A35" s="31">
        <f>IF($L35="","",IF(INDEX(Movimientos!$A$1:$A$1001,$L35)="","",INDEX(Movimientos!$A$1:$A$1001,$L35)))</f>
        <v/>
      </c>
      <c r="B35" s="19">
        <f>IF($L35="","",INDEX(Movimientos!$D$1:$D$1001,$L35)&amp;IF(INDEX(Movimientos!$G$1:$G$1001,$L35)="",""," · "&amp;INDEX(Movimientos!$G$1:$G$1001,$L35)))</f>
        <v/>
      </c>
      <c r="C35" s="9">
        <f>IF($L35="","",IF(INDEX(Movimientos!$I$1:$I$1001,$L35)&gt;0,INDEX(Movimientos!$I$1:$I$1001,$L35),""))</f>
        <v/>
      </c>
      <c r="D35" s="10">
        <f>IF($C35="","",INDEX(Movimientos!$H$1:$H$1001,$L35))</f>
        <v/>
      </c>
      <c r="E35" s="10">
        <f>IF($C35="","",ROUND($C35*$D35,2))</f>
        <v/>
      </c>
      <c r="F35" s="9">
        <f>IF($L35="","",IF(INDEX(Movimientos!$I$1:$I$1001,$L35)&lt;0,-INDEX(Movimientos!$I$1:$I$1001,$L35),""))</f>
        <v/>
      </c>
      <c r="G35" s="10">
        <f>IF($F35="","",INDEX(Movimientos!$H$1:$H$1001,$L35))</f>
        <v/>
      </c>
      <c r="H35" s="10">
        <f>IF($F35="","",ROUND($F35*$G35,2))</f>
        <v/>
      </c>
      <c r="I35" s="9">
        <f>IF($L35="","",INDEX(Movimientos!$J$1:$J$1001,$L35))</f>
        <v/>
      </c>
      <c r="J35" s="10">
        <f>IF($L35="","",INDEX(Movimientos!$K$1:$K$1001,$L35))</f>
        <v/>
      </c>
      <c r="K35" s="10">
        <f>IF($L35="","",INDEX(Movimientos!$L$1:$L$1001,$L35))</f>
        <v/>
      </c>
      <c r="L35" s="17">
        <f>IF($B$3="","",IFERROR(MATCH($B$3&amp;"|"&amp;25,Movimientos!$P$1:$P$1001,0),""))</f>
        <v/>
      </c>
    </row>
    <row r="36">
      <c r="A36" s="31">
        <f>IF($L36="","",IF(INDEX(Movimientos!$A$1:$A$1001,$L36)="","",INDEX(Movimientos!$A$1:$A$1001,$L36)))</f>
        <v/>
      </c>
      <c r="B36" s="19">
        <f>IF($L36="","",INDEX(Movimientos!$D$1:$D$1001,$L36)&amp;IF(INDEX(Movimientos!$G$1:$G$1001,$L36)="",""," · "&amp;INDEX(Movimientos!$G$1:$G$1001,$L36)))</f>
        <v/>
      </c>
      <c r="C36" s="9">
        <f>IF($L36="","",IF(INDEX(Movimientos!$I$1:$I$1001,$L36)&gt;0,INDEX(Movimientos!$I$1:$I$1001,$L36),""))</f>
        <v/>
      </c>
      <c r="D36" s="10">
        <f>IF($C36="","",INDEX(Movimientos!$H$1:$H$1001,$L36))</f>
        <v/>
      </c>
      <c r="E36" s="10">
        <f>IF($C36="","",ROUND($C36*$D36,2))</f>
        <v/>
      </c>
      <c r="F36" s="9">
        <f>IF($L36="","",IF(INDEX(Movimientos!$I$1:$I$1001,$L36)&lt;0,-INDEX(Movimientos!$I$1:$I$1001,$L36),""))</f>
        <v/>
      </c>
      <c r="G36" s="10">
        <f>IF($F36="","",INDEX(Movimientos!$H$1:$H$1001,$L36))</f>
        <v/>
      </c>
      <c r="H36" s="10">
        <f>IF($F36="","",ROUND($F36*$G36,2))</f>
        <v/>
      </c>
      <c r="I36" s="9">
        <f>IF($L36="","",INDEX(Movimientos!$J$1:$J$1001,$L36))</f>
        <v/>
      </c>
      <c r="J36" s="10">
        <f>IF($L36="","",INDEX(Movimientos!$K$1:$K$1001,$L36))</f>
        <v/>
      </c>
      <c r="K36" s="10">
        <f>IF($L36="","",INDEX(Movimientos!$L$1:$L$1001,$L36))</f>
        <v/>
      </c>
      <c r="L36" s="17">
        <f>IF($B$3="","",IFERROR(MATCH($B$3&amp;"|"&amp;26,Movimientos!$P$1:$P$1001,0),""))</f>
        <v/>
      </c>
    </row>
    <row r="37">
      <c r="A37" s="31">
        <f>IF($L37="","",IF(INDEX(Movimientos!$A$1:$A$1001,$L37)="","",INDEX(Movimientos!$A$1:$A$1001,$L37)))</f>
        <v/>
      </c>
      <c r="B37" s="19">
        <f>IF($L37="","",INDEX(Movimientos!$D$1:$D$1001,$L37)&amp;IF(INDEX(Movimientos!$G$1:$G$1001,$L37)="",""," · "&amp;INDEX(Movimientos!$G$1:$G$1001,$L37)))</f>
        <v/>
      </c>
      <c r="C37" s="9">
        <f>IF($L37="","",IF(INDEX(Movimientos!$I$1:$I$1001,$L37)&gt;0,INDEX(Movimientos!$I$1:$I$1001,$L37),""))</f>
        <v/>
      </c>
      <c r="D37" s="10">
        <f>IF($C37="","",INDEX(Movimientos!$H$1:$H$1001,$L37))</f>
        <v/>
      </c>
      <c r="E37" s="10">
        <f>IF($C37="","",ROUND($C37*$D37,2))</f>
        <v/>
      </c>
      <c r="F37" s="9">
        <f>IF($L37="","",IF(INDEX(Movimientos!$I$1:$I$1001,$L37)&lt;0,-INDEX(Movimientos!$I$1:$I$1001,$L37),""))</f>
        <v/>
      </c>
      <c r="G37" s="10">
        <f>IF($F37="","",INDEX(Movimientos!$H$1:$H$1001,$L37))</f>
        <v/>
      </c>
      <c r="H37" s="10">
        <f>IF($F37="","",ROUND($F37*$G37,2))</f>
        <v/>
      </c>
      <c r="I37" s="9">
        <f>IF($L37="","",INDEX(Movimientos!$J$1:$J$1001,$L37))</f>
        <v/>
      </c>
      <c r="J37" s="10">
        <f>IF($L37="","",INDEX(Movimientos!$K$1:$K$1001,$L37))</f>
        <v/>
      </c>
      <c r="K37" s="10">
        <f>IF($L37="","",INDEX(Movimientos!$L$1:$L$1001,$L37))</f>
        <v/>
      </c>
      <c r="L37" s="17">
        <f>IF($B$3="","",IFERROR(MATCH($B$3&amp;"|"&amp;27,Movimientos!$P$1:$P$1001,0),""))</f>
        <v/>
      </c>
    </row>
    <row r="38">
      <c r="A38" s="31">
        <f>IF($L38="","",IF(INDEX(Movimientos!$A$1:$A$1001,$L38)="","",INDEX(Movimientos!$A$1:$A$1001,$L38)))</f>
        <v/>
      </c>
      <c r="B38" s="19">
        <f>IF($L38="","",INDEX(Movimientos!$D$1:$D$1001,$L38)&amp;IF(INDEX(Movimientos!$G$1:$G$1001,$L38)="",""," · "&amp;INDEX(Movimientos!$G$1:$G$1001,$L38)))</f>
        <v/>
      </c>
      <c r="C38" s="9">
        <f>IF($L38="","",IF(INDEX(Movimientos!$I$1:$I$1001,$L38)&gt;0,INDEX(Movimientos!$I$1:$I$1001,$L38),""))</f>
        <v/>
      </c>
      <c r="D38" s="10">
        <f>IF($C38="","",INDEX(Movimientos!$H$1:$H$1001,$L38))</f>
        <v/>
      </c>
      <c r="E38" s="10">
        <f>IF($C38="","",ROUND($C38*$D38,2))</f>
        <v/>
      </c>
      <c r="F38" s="9">
        <f>IF($L38="","",IF(INDEX(Movimientos!$I$1:$I$1001,$L38)&lt;0,-INDEX(Movimientos!$I$1:$I$1001,$L38),""))</f>
        <v/>
      </c>
      <c r="G38" s="10">
        <f>IF($F38="","",INDEX(Movimientos!$H$1:$H$1001,$L38))</f>
        <v/>
      </c>
      <c r="H38" s="10">
        <f>IF($F38="","",ROUND($F38*$G38,2))</f>
        <v/>
      </c>
      <c r="I38" s="9">
        <f>IF($L38="","",INDEX(Movimientos!$J$1:$J$1001,$L38))</f>
        <v/>
      </c>
      <c r="J38" s="10">
        <f>IF($L38="","",INDEX(Movimientos!$K$1:$K$1001,$L38))</f>
        <v/>
      </c>
      <c r="K38" s="10">
        <f>IF($L38="","",INDEX(Movimientos!$L$1:$L$1001,$L38))</f>
        <v/>
      </c>
      <c r="L38" s="17">
        <f>IF($B$3="","",IFERROR(MATCH($B$3&amp;"|"&amp;28,Movimientos!$P$1:$P$1001,0),""))</f>
        <v/>
      </c>
    </row>
    <row r="39">
      <c r="A39" s="31">
        <f>IF($L39="","",IF(INDEX(Movimientos!$A$1:$A$1001,$L39)="","",INDEX(Movimientos!$A$1:$A$1001,$L39)))</f>
        <v/>
      </c>
      <c r="B39" s="19">
        <f>IF($L39="","",INDEX(Movimientos!$D$1:$D$1001,$L39)&amp;IF(INDEX(Movimientos!$G$1:$G$1001,$L39)="",""," · "&amp;INDEX(Movimientos!$G$1:$G$1001,$L39)))</f>
        <v/>
      </c>
      <c r="C39" s="9">
        <f>IF($L39="","",IF(INDEX(Movimientos!$I$1:$I$1001,$L39)&gt;0,INDEX(Movimientos!$I$1:$I$1001,$L39),""))</f>
        <v/>
      </c>
      <c r="D39" s="10">
        <f>IF($C39="","",INDEX(Movimientos!$H$1:$H$1001,$L39))</f>
        <v/>
      </c>
      <c r="E39" s="10">
        <f>IF($C39="","",ROUND($C39*$D39,2))</f>
        <v/>
      </c>
      <c r="F39" s="9">
        <f>IF($L39="","",IF(INDEX(Movimientos!$I$1:$I$1001,$L39)&lt;0,-INDEX(Movimientos!$I$1:$I$1001,$L39),""))</f>
        <v/>
      </c>
      <c r="G39" s="10">
        <f>IF($F39="","",INDEX(Movimientos!$H$1:$H$1001,$L39))</f>
        <v/>
      </c>
      <c r="H39" s="10">
        <f>IF($F39="","",ROUND($F39*$G39,2))</f>
        <v/>
      </c>
      <c r="I39" s="9">
        <f>IF($L39="","",INDEX(Movimientos!$J$1:$J$1001,$L39))</f>
        <v/>
      </c>
      <c r="J39" s="10">
        <f>IF($L39="","",INDEX(Movimientos!$K$1:$K$1001,$L39))</f>
        <v/>
      </c>
      <c r="K39" s="10">
        <f>IF($L39="","",INDEX(Movimientos!$L$1:$L$1001,$L39))</f>
        <v/>
      </c>
      <c r="L39" s="17">
        <f>IF($B$3="","",IFERROR(MATCH($B$3&amp;"|"&amp;29,Movimientos!$P$1:$P$1001,0),""))</f>
        <v/>
      </c>
    </row>
    <row r="40">
      <c r="A40" s="31">
        <f>IF($L40="","",IF(INDEX(Movimientos!$A$1:$A$1001,$L40)="","",INDEX(Movimientos!$A$1:$A$1001,$L40)))</f>
        <v/>
      </c>
      <c r="B40" s="19">
        <f>IF($L40="","",INDEX(Movimientos!$D$1:$D$1001,$L40)&amp;IF(INDEX(Movimientos!$G$1:$G$1001,$L40)="",""," · "&amp;INDEX(Movimientos!$G$1:$G$1001,$L40)))</f>
        <v/>
      </c>
      <c r="C40" s="9">
        <f>IF($L40="","",IF(INDEX(Movimientos!$I$1:$I$1001,$L40)&gt;0,INDEX(Movimientos!$I$1:$I$1001,$L40),""))</f>
        <v/>
      </c>
      <c r="D40" s="10">
        <f>IF($C40="","",INDEX(Movimientos!$H$1:$H$1001,$L40))</f>
        <v/>
      </c>
      <c r="E40" s="10">
        <f>IF($C40="","",ROUND($C40*$D40,2))</f>
        <v/>
      </c>
      <c r="F40" s="9">
        <f>IF($L40="","",IF(INDEX(Movimientos!$I$1:$I$1001,$L40)&lt;0,-INDEX(Movimientos!$I$1:$I$1001,$L40),""))</f>
        <v/>
      </c>
      <c r="G40" s="10">
        <f>IF($F40="","",INDEX(Movimientos!$H$1:$H$1001,$L40))</f>
        <v/>
      </c>
      <c r="H40" s="10">
        <f>IF($F40="","",ROUND($F40*$G40,2))</f>
        <v/>
      </c>
      <c r="I40" s="9">
        <f>IF($L40="","",INDEX(Movimientos!$J$1:$J$1001,$L40))</f>
        <v/>
      </c>
      <c r="J40" s="10">
        <f>IF($L40="","",INDEX(Movimientos!$K$1:$K$1001,$L40))</f>
        <v/>
      </c>
      <c r="K40" s="10">
        <f>IF($L40="","",INDEX(Movimientos!$L$1:$L$1001,$L40))</f>
        <v/>
      </c>
      <c r="L40" s="17">
        <f>IF($B$3="","",IFERROR(MATCH($B$3&amp;"|"&amp;30,Movimientos!$P$1:$P$1001,0),""))</f>
        <v/>
      </c>
    </row>
    <row r="41">
      <c r="A41" s="31">
        <f>IF($L41="","",IF(INDEX(Movimientos!$A$1:$A$1001,$L41)="","",INDEX(Movimientos!$A$1:$A$1001,$L41)))</f>
        <v/>
      </c>
      <c r="B41" s="19">
        <f>IF($L41="","",INDEX(Movimientos!$D$1:$D$1001,$L41)&amp;IF(INDEX(Movimientos!$G$1:$G$1001,$L41)="",""," · "&amp;INDEX(Movimientos!$G$1:$G$1001,$L41)))</f>
        <v/>
      </c>
      <c r="C41" s="9">
        <f>IF($L41="","",IF(INDEX(Movimientos!$I$1:$I$1001,$L41)&gt;0,INDEX(Movimientos!$I$1:$I$1001,$L41),""))</f>
        <v/>
      </c>
      <c r="D41" s="10">
        <f>IF($C41="","",INDEX(Movimientos!$H$1:$H$1001,$L41))</f>
        <v/>
      </c>
      <c r="E41" s="10">
        <f>IF($C41="","",ROUND($C41*$D41,2))</f>
        <v/>
      </c>
      <c r="F41" s="9">
        <f>IF($L41="","",IF(INDEX(Movimientos!$I$1:$I$1001,$L41)&lt;0,-INDEX(Movimientos!$I$1:$I$1001,$L41),""))</f>
        <v/>
      </c>
      <c r="G41" s="10">
        <f>IF($F41="","",INDEX(Movimientos!$H$1:$H$1001,$L41))</f>
        <v/>
      </c>
      <c r="H41" s="10">
        <f>IF($F41="","",ROUND($F41*$G41,2))</f>
        <v/>
      </c>
      <c r="I41" s="9">
        <f>IF($L41="","",INDEX(Movimientos!$J$1:$J$1001,$L41))</f>
        <v/>
      </c>
      <c r="J41" s="10">
        <f>IF($L41="","",INDEX(Movimientos!$K$1:$K$1001,$L41))</f>
        <v/>
      </c>
      <c r="K41" s="10">
        <f>IF($L41="","",INDEX(Movimientos!$L$1:$L$1001,$L41))</f>
        <v/>
      </c>
      <c r="L41" s="17">
        <f>IF($B$3="","",IFERROR(MATCH($B$3&amp;"|"&amp;31,Movimientos!$P$1:$P$1001,0),""))</f>
        <v/>
      </c>
    </row>
    <row r="42">
      <c r="A42" s="31">
        <f>IF($L42="","",IF(INDEX(Movimientos!$A$1:$A$1001,$L42)="","",INDEX(Movimientos!$A$1:$A$1001,$L42)))</f>
        <v/>
      </c>
      <c r="B42" s="19">
        <f>IF($L42="","",INDEX(Movimientos!$D$1:$D$1001,$L42)&amp;IF(INDEX(Movimientos!$G$1:$G$1001,$L42)="",""," · "&amp;INDEX(Movimientos!$G$1:$G$1001,$L42)))</f>
        <v/>
      </c>
      <c r="C42" s="9">
        <f>IF($L42="","",IF(INDEX(Movimientos!$I$1:$I$1001,$L42)&gt;0,INDEX(Movimientos!$I$1:$I$1001,$L42),""))</f>
        <v/>
      </c>
      <c r="D42" s="10">
        <f>IF($C42="","",INDEX(Movimientos!$H$1:$H$1001,$L42))</f>
        <v/>
      </c>
      <c r="E42" s="10">
        <f>IF($C42="","",ROUND($C42*$D42,2))</f>
        <v/>
      </c>
      <c r="F42" s="9">
        <f>IF($L42="","",IF(INDEX(Movimientos!$I$1:$I$1001,$L42)&lt;0,-INDEX(Movimientos!$I$1:$I$1001,$L42),""))</f>
        <v/>
      </c>
      <c r="G42" s="10">
        <f>IF($F42="","",INDEX(Movimientos!$H$1:$H$1001,$L42))</f>
        <v/>
      </c>
      <c r="H42" s="10">
        <f>IF($F42="","",ROUND($F42*$G42,2))</f>
        <v/>
      </c>
      <c r="I42" s="9">
        <f>IF($L42="","",INDEX(Movimientos!$J$1:$J$1001,$L42))</f>
        <v/>
      </c>
      <c r="J42" s="10">
        <f>IF($L42="","",INDEX(Movimientos!$K$1:$K$1001,$L42))</f>
        <v/>
      </c>
      <c r="K42" s="10">
        <f>IF($L42="","",INDEX(Movimientos!$L$1:$L$1001,$L42))</f>
        <v/>
      </c>
      <c r="L42" s="17">
        <f>IF($B$3="","",IFERROR(MATCH($B$3&amp;"|"&amp;32,Movimientos!$P$1:$P$1001,0),""))</f>
        <v/>
      </c>
    </row>
    <row r="43">
      <c r="A43" s="31">
        <f>IF($L43="","",IF(INDEX(Movimientos!$A$1:$A$1001,$L43)="","",INDEX(Movimientos!$A$1:$A$1001,$L43)))</f>
        <v/>
      </c>
      <c r="B43" s="19">
        <f>IF($L43="","",INDEX(Movimientos!$D$1:$D$1001,$L43)&amp;IF(INDEX(Movimientos!$G$1:$G$1001,$L43)="",""," · "&amp;INDEX(Movimientos!$G$1:$G$1001,$L43)))</f>
        <v/>
      </c>
      <c r="C43" s="9">
        <f>IF($L43="","",IF(INDEX(Movimientos!$I$1:$I$1001,$L43)&gt;0,INDEX(Movimientos!$I$1:$I$1001,$L43),""))</f>
        <v/>
      </c>
      <c r="D43" s="10">
        <f>IF($C43="","",INDEX(Movimientos!$H$1:$H$1001,$L43))</f>
        <v/>
      </c>
      <c r="E43" s="10">
        <f>IF($C43="","",ROUND($C43*$D43,2))</f>
        <v/>
      </c>
      <c r="F43" s="9">
        <f>IF($L43="","",IF(INDEX(Movimientos!$I$1:$I$1001,$L43)&lt;0,-INDEX(Movimientos!$I$1:$I$1001,$L43),""))</f>
        <v/>
      </c>
      <c r="G43" s="10">
        <f>IF($F43="","",INDEX(Movimientos!$H$1:$H$1001,$L43))</f>
        <v/>
      </c>
      <c r="H43" s="10">
        <f>IF($F43="","",ROUND($F43*$G43,2))</f>
        <v/>
      </c>
      <c r="I43" s="9">
        <f>IF($L43="","",INDEX(Movimientos!$J$1:$J$1001,$L43))</f>
        <v/>
      </c>
      <c r="J43" s="10">
        <f>IF($L43="","",INDEX(Movimientos!$K$1:$K$1001,$L43))</f>
        <v/>
      </c>
      <c r="K43" s="10">
        <f>IF($L43="","",INDEX(Movimientos!$L$1:$L$1001,$L43))</f>
        <v/>
      </c>
      <c r="L43" s="17">
        <f>IF($B$3="","",IFERROR(MATCH($B$3&amp;"|"&amp;33,Movimientos!$P$1:$P$1001,0),""))</f>
        <v/>
      </c>
    </row>
    <row r="44">
      <c r="A44" s="31">
        <f>IF($L44="","",IF(INDEX(Movimientos!$A$1:$A$1001,$L44)="","",INDEX(Movimientos!$A$1:$A$1001,$L44)))</f>
        <v/>
      </c>
      <c r="B44" s="19">
        <f>IF($L44="","",INDEX(Movimientos!$D$1:$D$1001,$L44)&amp;IF(INDEX(Movimientos!$G$1:$G$1001,$L44)="",""," · "&amp;INDEX(Movimientos!$G$1:$G$1001,$L44)))</f>
        <v/>
      </c>
      <c r="C44" s="9">
        <f>IF($L44="","",IF(INDEX(Movimientos!$I$1:$I$1001,$L44)&gt;0,INDEX(Movimientos!$I$1:$I$1001,$L44),""))</f>
        <v/>
      </c>
      <c r="D44" s="10">
        <f>IF($C44="","",INDEX(Movimientos!$H$1:$H$1001,$L44))</f>
        <v/>
      </c>
      <c r="E44" s="10">
        <f>IF($C44="","",ROUND($C44*$D44,2))</f>
        <v/>
      </c>
      <c r="F44" s="9">
        <f>IF($L44="","",IF(INDEX(Movimientos!$I$1:$I$1001,$L44)&lt;0,-INDEX(Movimientos!$I$1:$I$1001,$L44),""))</f>
        <v/>
      </c>
      <c r="G44" s="10">
        <f>IF($F44="","",INDEX(Movimientos!$H$1:$H$1001,$L44))</f>
        <v/>
      </c>
      <c r="H44" s="10">
        <f>IF($F44="","",ROUND($F44*$G44,2))</f>
        <v/>
      </c>
      <c r="I44" s="9">
        <f>IF($L44="","",INDEX(Movimientos!$J$1:$J$1001,$L44))</f>
        <v/>
      </c>
      <c r="J44" s="10">
        <f>IF($L44="","",INDEX(Movimientos!$K$1:$K$1001,$L44))</f>
        <v/>
      </c>
      <c r="K44" s="10">
        <f>IF($L44="","",INDEX(Movimientos!$L$1:$L$1001,$L44))</f>
        <v/>
      </c>
      <c r="L44" s="17">
        <f>IF($B$3="","",IFERROR(MATCH($B$3&amp;"|"&amp;34,Movimientos!$P$1:$P$1001,0),""))</f>
        <v/>
      </c>
    </row>
    <row r="45">
      <c r="A45" s="31">
        <f>IF($L45="","",IF(INDEX(Movimientos!$A$1:$A$1001,$L45)="","",INDEX(Movimientos!$A$1:$A$1001,$L45)))</f>
        <v/>
      </c>
      <c r="B45" s="19">
        <f>IF($L45="","",INDEX(Movimientos!$D$1:$D$1001,$L45)&amp;IF(INDEX(Movimientos!$G$1:$G$1001,$L45)="",""," · "&amp;INDEX(Movimientos!$G$1:$G$1001,$L45)))</f>
        <v/>
      </c>
      <c r="C45" s="9">
        <f>IF($L45="","",IF(INDEX(Movimientos!$I$1:$I$1001,$L45)&gt;0,INDEX(Movimientos!$I$1:$I$1001,$L45),""))</f>
        <v/>
      </c>
      <c r="D45" s="10">
        <f>IF($C45="","",INDEX(Movimientos!$H$1:$H$1001,$L45))</f>
        <v/>
      </c>
      <c r="E45" s="10">
        <f>IF($C45="","",ROUND($C45*$D45,2))</f>
        <v/>
      </c>
      <c r="F45" s="9">
        <f>IF($L45="","",IF(INDEX(Movimientos!$I$1:$I$1001,$L45)&lt;0,-INDEX(Movimientos!$I$1:$I$1001,$L45),""))</f>
        <v/>
      </c>
      <c r="G45" s="10">
        <f>IF($F45="","",INDEX(Movimientos!$H$1:$H$1001,$L45))</f>
        <v/>
      </c>
      <c r="H45" s="10">
        <f>IF($F45="","",ROUND($F45*$G45,2))</f>
        <v/>
      </c>
      <c r="I45" s="9">
        <f>IF($L45="","",INDEX(Movimientos!$J$1:$J$1001,$L45))</f>
        <v/>
      </c>
      <c r="J45" s="10">
        <f>IF($L45="","",INDEX(Movimientos!$K$1:$K$1001,$L45))</f>
        <v/>
      </c>
      <c r="K45" s="10">
        <f>IF($L45="","",INDEX(Movimientos!$L$1:$L$1001,$L45))</f>
        <v/>
      </c>
      <c r="L45" s="17">
        <f>IF($B$3="","",IFERROR(MATCH($B$3&amp;"|"&amp;35,Movimientos!$P$1:$P$1001,0),""))</f>
        <v/>
      </c>
    </row>
    <row r="46">
      <c r="A46" s="31">
        <f>IF($L46="","",IF(INDEX(Movimientos!$A$1:$A$1001,$L46)="","",INDEX(Movimientos!$A$1:$A$1001,$L46)))</f>
        <v/>
      </c>
      <c r="B46" s="19">
        <f>IF($L46="","",INDEX(Movimientos!$D$1:$D$1001,$L46)&amp;IF(INDEX(Movimientos!$G$1:$G$1001,$L46)="",""," · "&amp;INDEX(Movimientos!$G$1:$G$1001,$L46)))</f>
        <v/>
      </c>
      <c r="C46" s="9">
        <f>IF($L46="","",IF(INDEX(Movimientos!$I$1:$I$1001,$L46)&gt;0,INDEX(Movimientos!$I$1:$I$1001,$L46),""))</f>
        <v/>
      </c>
      <c r="D46" s="10">
        <f>IF($C46="","",INDEX(Movimientos!$H$1:$H$1001,$L46))</f>
        <v/>
      </c>
      <c r="E46" s="10">
        <f>IF($C46="","",ROUND($C46*$D46,2))</f>
        <v/>
      </c>
      <c r="F46" s="9">
        <f>IF($L46="","",IF(INDEX(Movimientos!$I$1:$I$1001,$L46)&lt;0,-INDEX(Movimientos!$I$1:$I$1001,$L46),""))</f>
        <v/>
      </c>
      <c r="G46" s="10">
        <f>IF($F46="","",INDEX(Movimientos!$H$1:$H$1001,$L46))</f>
        <v/>
      </c>
      <c r="H46" s="10">
        <f>IF($F46="","",ROUND($F46*$G46,2))</f>
        <v/>
      </c>
      <c r="I46" s="9">
        <f>IF($L46="","",INDEX(Movimientos!$J$1:$J$1001,$L46))</f>
        <v/>
      </c>
      <c r="J46" s="10">
        <f>IF($L46="","",INDEX(Movimientos!$K$1:$K$1001,$L46))</f>
        <v/>
      </c>
      <c r="K46" s="10">
        <f>IF($L46="","",INDEX(Movimientos!$L$1:$L$1001,$L46))</f>
        <v/>
      </c>
      <c r="L46" s="17">
        <f>IF($B$3="","",IFERROR(MATCH($B$3&amp;"|"&amp;36,Movimientos!$P$1:$P$1001,0),""))</f>
        <v/>
      </c>
    </row>
    <row r="47">
      <c r="A47" s="31">
        <f>IF($L47="","",IF(INDEX(Movimientos!$A$1:$A$1001,$L47)="","",INDEX(Movimientos!$A$1:$A$1001,$L47)))</f>
        <v/>
      </c>
      <c r="B47" s="19">
        <f>IF($L47="","",INDEX(Movimientos!$D$1:$D$1001,$L47)&amp;IF(INDEX(Movimientos!$G$1:$G$1001,$L47)="",""," · "&amp;INDEX(Movimientos!$G$1:$G$1001,$L47)))</f>
        <v/>
      </c>
      <c r="C47" s="9">
        <f>IF($L47="","",IF(INDEX(Movimientos!$I$1:$I$1001,$L47)&gt;0,INDEX(Movimientos!$I$1:$I$1001,$L47),""))</f>
        <v/>
      </c>
      <c r="D47" s="10">
        <f>IF($C47="","",INDEX(Movimientos!$H$1:$H$1001,$L47))</f>
        <v/>
      </c>
      <c r="E47" s="10">
        <f>IF($C47="","",ROUND($C47*$D47,2))</f>
        <v/>
      </c>
      <c r="F47" s="9">
        <f>IF($L47="","",IF(INDEX(Movimientos!$I$1:$I$1001,$L47)&lt;0,-INDEX(Movimientos!$I$1:$I$1001,$L47),""))</f>
        <v/>
      </c>
      <c r="G47" s="10">
        <f>IF($F47="","",INDEX(Movimientos!$H$1:$H$1001,$L47))</f>
        <v/>
      </c>
      <c r="H47" s="10">
        <f>IF($F47="","",ROUND($F47*$G47,2))</f>
        <v/>
      </c>
      <c r="I47" s="9">
        <f>IF($L47="","",INDEX(Movimientos!$J$1:$J$1001,$L47))</f>
        <v/>
      </c>
      <c r="J47" s="10">
        <f>IF($L47="","",INDEX(Movimientos!$K$1:$K$1001,$L47))</f>
        <v/>
      </c>
      <c r="K47" s="10">
        <f>IF($L47="","",INDEX(Movimientos!$L$1:$L$1001,$L47))</f>
        <v/>
      </c>
      <c r="L47" s="17">
        <f>IF($B$3="","",IFERROR(MATCH($B$3&amp;"|"&amp;37,Movimientos!$P$1:$P$1001,0),""))</f>
        <v/>
      </c>
    </row>
    <row r="48">
      <c r="A48" s="31">
        <f>IF($L48="","",IF(INDEX(Movimientos!$A$1:$A$1001,$L48)="","",INDEX(Movimientos!$A$1:$A$1001,$L48)))</f>
        <v/>
      </c>
      <c r="B48" s="19">
        <f>IF($L48="","",INDEX(Movimientos!$D$1:$D$1001,$L48)&amp;IF(INDEX(Movimientos!$G$1:$G$1001,$L48)="",""," · "&amp;INDEX(Movimientos!$G$1:$G$1001,$L48)))</f>
        <v/>
      </c>
      <c r="C48" s="9">
        <f>IF($L48="","",IF(INDEX(Movimientos!$I$1:$I$1001,$L48)&gt;0,INDEX(Movimientos!$I$1:$I$1001,$L48),""))</f>
        <v/>
      </c>
      <c r="D48" s="10">
        <f>IF($C48="","",INDEX(Movimientos!$H$1:$H$1001,$L48))</f>
        <v/>
      </c>
      <c r="E48" s="10">
        <f>IF($C48="","",ROUND($C48*$D48,2))</f>
        <v/>
      </c>
      <c r="F48" s="9">
        <f>IF($L48="","",IF(INDEX(Movimientos!$I$1:$I$1001,$L48)&lt;0,-INDEX(Movimientos!$I$1:$I$1001,$L48),""))</f>
        <v/>
      </c>
      <c r="G48" s="10">
        <f>IF($F48="","",INDEX(Movimientos!$H$1:$H$1001,$L48))</f>
        <v/>
      </c>
      <c r="H48" s="10">
        <f>IF($F48="","",ROUND($F48*$G48,2))</f>
        <v/>
      </c>
      <c r="I48" s="9">
        <f>IF($L48="","",INDEX(Movimientos!$J$1:$J$1001,$L48))</f>
        <v/>
      </c>
      <c r="J48" s="10">
        <f>IF($L48="","",INDEX(Movimientos!$K$1:$K$1001,$L48))</f>
        <v/>
      </c>
      <c r="K48" s="10">
        <f>IF($L48="","",INDEX(Movimientos!$L$1:$L$1001,$L48))</f>
        <v/>
      </c>
      <c r="L48" s="17">
        <f>IF($B$3="","",IFERROR(MATCH($B$3&amp;"|"&amp;38,Movimientos!$P$1:$P$1001,0),""))</f>
        <v/>
      </c>
    </row>
    <row r="49">
      <c r="A49" s="31">
        <f>IF($L49="","",IF(INDEX(Movimientos!$A$1:$A$1001,$L49)="","",INDEX(Movimientos!$A$1:$A$1001,$L49)))</f>
        <v/>
      </c>
      <c r="B49" s="19">
        <f>IF($L49="","",INDEX(Movimientos!$D$1:$D$1001,$L49)&amp;IF(INDEX(Movimientos!$G$1:$G$1001,$L49)="",""," · "&amp;INDEX(Movimientos!$G$1:$G$1001,$L49)))</f>
        <v/>
      </c>
      <c r="C49" s="9">
        <f>IF($L49="","",IF(INDEX(Movimientos!$I$1:$I$1001,$L49)&gt;0,INDEX(Movimientos!$I$1:$I$1001,$L49),""))</f>
        <v/>
      </c>
      <c r="D49" s="10">
        <f>IF($C49="","",INDEX(Movimientos!$H$1:$H$1001,$L49))</f>
        <v/>
      </c>
      <c r="E49" s="10">
        <f>IF($C49="","",ROUND($C49*$D49,2))</f>
        <v/>
      </c>
      <c r="F49" s="9">
        <f>IF($L49="","",IF(INDEX(Movimientos!$I$1:$I$1001,$L49)&lt;0,-INDEX(Movimientos!$I$1:$I$1001,$L49),""))</f>
        <v/>
      </c>
      <c r="G49" s="10">
        <f>IF($F49="","",INDEX(Movimientos!$H$1:$H$1001,$L49))</f>
        <v/>
      </c>
      <c r="H49" s="10">
        <f>IF($F49="","",ROUND($F49*$G49,2))</f>
        <v/>
      </c>
      <c r="I49" s="9">
        <f>IF($L49="","",INDEX(Movimientos!$J$1:$J$1001,$L49))</f>
        <v/>
      </c>
      <c r="J49" s="10">
        <f>IF($L49="","",INDEX(Movimientos!$K$1:$K$1001,$L49))</f>
        <v/>
      </c>
      <c r="K49" s="10">
        <f>IF($L49="","",INDEX(Movimientos!$L$1:$L$1001,$L49))</f>
        <v/>
      </c>
      <c r="L49" s="17">
        <f>IF($B$3="","",IFERROR(MATCH($B$3&amp;"|"&amp;39,Movimientos!$P$1:$P$1001,0),""))</f>
        <v/>
      </c>
    </row>
    <row r="50">
      <c r="A50" s="31">
        <f>IF($L50="","",IF(INDEX(Movimientos!$A$1:$A$1001,$L50)="","",INDEX(Movimientos!$A$1:$A$1001,$L50)))</f>
        <v/>
      </c>
      <c r="B50" s="19">
        <f>IF($L50="","",INDEX(Movimientos!$D$1:$D$1001,$L50)&amp;IF(INDEX(Movimientos!$G$1:$G$1001,$L50)="",""," · "&amp;INDEX(Movimientos!$G$1:$G$1001,$L50)))</f>
        <v/>
      </c>
      <c r="C50" s="9">
        <f>IF($L50="","",IF(INDEX(Movimientos!$I$1:$I$1001,$L50)&gt;0,INDEX(Movimientos!$I$1:$I$1001,$L50),""))</f>
        <v/>
      </c>
      <c r="D50" s="10">
        <f>IF($C50="","",INDEX(Movimientos!$H$1:$H$1001,$L50))</f>
        <v/>
      </c>
      <c r="E50" s="10">
        <f>IF($C50="","",ROUND($C50*$D50,2))</f>
        <v/>
      </c>
      <c r="F50" s="9">
        <f>IF($L50="","",IF(INDEX(Movimientos!$I$1:$I$1001,$L50)&lt;0,-INDEX(Movimientos!$I$1:$I$1001,$L50),""))</f>
        <v/>
      </c>
      <c r="G50" s="10">
        <f>IF($F50="","",INDEX(Movimientos!$H$1:$H$1001,$L50))</f>
        <v/>
      </c>
      <c r="H50" s="10">
        <f>IF($F50="","",ROUND($F50*$G50,2))</f>
        <v/>
      </c>
      <c r="I50" s="9">
        <f>IF($L50="","",INDEX(Movimientos!$J$1:$J$1001,$L50))</f>
        <v/>
      </c>
      <c r="J50" s="10">
        <f>IF($L50="","",INDEX(Movimientos!$K$1:$K$1001,$L50))</f>
        <v/>
      </c>
      <c r="K50" s="10">
        <f>IF($L50="","",INDEX(Movimientos!$L$1:$L$1001,$L50))</f>
        <v/>
      </c>
      <c r="L50" s="17">
        <f>IF($B$3="","",IFERROR(MATCH($B$3&amp;"|"&amp;40,Movimientos!$P$1:$P$1001,0),""))</f>
        <v/>
      </c>
    </row>
    <row r="51">
      <c r="A51" s="31">
        <f>IF($L51="","",IF(INDEX(Movimientos!$A$1:$A$1001,$L51)="","",INDEX(Movimientos!$A$1:$A$1001,$L51)))</f>
        <v/>
      </c>
      <c r="B51" s="19">
        <f>IF($L51="","",INDEX(Movimientos!$D$1:$D$1001,$L51)&amp;IF(INDEX(Movimientos!$G$1:$G$1001,$L51)="",""," · "&amp;INDEX(Movimientos!$G$1:$G$1001,$L51)))</f>
        <v/>
      </c>
      <c r="C51" s="9">
        <f>IF($L51="","",IF(INDEX(Movimientos!$I$1:$I$1001,$L51)&gt;0,INDEX(Movimientos!$I$1:$I$1001,$L51),""))</f>
        <v/>
      </c>
      <c r="D51" s="10">
        <f>IF($C51="","",INDEX(Movimientos!$H$1:$H$1001,$L51))</f>
        <v/>
      </c>
      <c r="E51" s="10">
        <f>IF($C51="","",ROUND($C51*$D51,2))</f>
        <v/>
      </c>
      <c r="F51" s="9">
        <f>IF($L51="","",IF(INDEX(Movimientos!$I$1:$I$1001,$L51)&lt;0,-INDEX(Movimientos!$I$1:$I$1001,$L51),""))</f>
        <v/>
      </c>
      <c r="G51" s="10">
        <f>IF($F51="","",INDEX(Movimientos!$H$1:$H$1001,$L51))</f>
        <v/>
      </c>
      <c r="H51" s="10">
        <f>IF($F51="","",ROUND($F51*$G51,2))</f>
        <v/>
      </c>
      <c r="I51" s="9">
        <f>IF($L51="","",INDEX(Movimientos!$J$1:$J$1001,$L51))</f>
        <v/>
      </c>
      <c r="J51" s="10">
        <f>IF($L51="","",INDEX(Movimientos!$K$1:$K$1001,$L51))</f>
        <v/>
      </c>
      <c r="K51" s="10">
        <f>IF($L51="","",INDEX(Movimientos!$L$1:$L$1001,$L51))</f>
        <v/>
      </c>
      <c r="L51" s="17">
        <f>IF($B$3="","",IFERROR(MATCH($B$3&amp;"|"&amp;41,Movimientos!$P$1:$P$1001,0),""))</f>
        <v/>
      </c>
    </row>
    <row r="52">
      <c r="A52" s="31">
        <f>IF($L52="","",IF(INDEX(Movimientos!$A$1:$A$1001,$L52)="","",INDEX(Movimientos!$A$1:$A$1001,$L52)))</f>
        <v/>
      </c>
      <c r="B52" s="19">
        <f>IF($L52="","",INDEX(Movimientos!$D$1:$D$1001,$L52)&amp;IF(INDEX(Movimientos!$G$1:$G$1001,$L52)="",""," · "&amp;INDEX(Movimientos!$G$1:$G$1001,$L52)))</f>
        <v/>
      </c>
      <c r="C52" s="9">
        <f>IF($L52="","",IF(INDEX(Movimientos!$I$1:$I$1001,$L52)&gt;0,INDEX(Movimientos!$I$1:$I$1001,$L52),""))</f>
        <v/>
      </c>
      <c r="D52" s="10">
        <f>IF($C52="","",INDEX(Movimientos!$H$1:$H$1001,$L52))</f>
        <v/>
      </c>
      <c r="E52" s="10">
        <f>IF($C52="","",ROUND($C52*$D52,2))</f>
        <v/>
      </c>
      <c r="F52" s="9">
        <f>IF($L52="","",IF(INDEX(Movimientos!$I$1:$I$1001,$L52)&lt;0,-INDEX(Movimientos!$I$1:$I$1001,$L52),""))</f>
        <v/>
      </c>
      <c r="G52" s="10">
        <f>IF($F52="","",INDEX(Movimientos!$H$1:$H$1001,$L52))</f>
        <v/>
      </c>
      <c r="H52" s="10">
        <f>IF($F52="","",ROUND($F52*$G52,2))</f>
        <v/>
      </c>
      <c r="I52" s="9">
        <f>IF($L52="","",INDEX(Movimientos!$J$1:$J$1001,$L52))</f>
        <v/>
      </c>
      <c r="J52" s="10">
        <f>IF($L52="","",INDEX(Movimientos!$K$1:$K$1001,$L52))</f>
        <v/>
      </c>
      <c r="K52" s="10">
        <f>IF($L52="","",INDEX(Movimientos!$L$1:$L$1001,$L52))</f>
        <v/>
      </c>
      <c r="L52" s="17">
        <f>IF($B$3="","",IFERROR(MATCH($B$3&amp;"|"&amp;42,Movimientos!$P$1:$P$1001,0),""))</f>
        <v/>
      </c>
    </row>
    <row r="53">
      <c r="A53" s="31">
        <f>IF($L53="","",IF(INDEX(Movimientos!$A$1:$A$1001,$L53)="","",INDEX(Movimientos!$A$1:$A$1001,$L53)))</f>
        <v/>
      </c>
      <c r="B53" s="19">
        <f>IF($L53="","",INDEX(Movimientos!$D$1:$D$1001,$L53)&amp;IF(INDEX(Movimientos!$G$1:$G$1001,$L53)="",""," · "&amp;INDEX(Movimientos!$G$1:$G$1001,$L53)))</f>
        <v/>
      </c>
      <c r="C53" s="9">
        <f>IF($L53="","",IF(INDEX(Movimientos!$I$1:$I$1001,$L53)&gt;0,INDEX(Movimientos!$I$1:$I$1001,$L53),""))</f>
        <v/>
      </c>
      <c r="D53" s="10">
        <f>IF($C53="","",INDEX(Movimientos!$H$1:$H$1001,$L53))</f>
        <v/>
      </c>
      <c r="E53" s="10">
        <f>IF($C53="","",ROUND($C53*$D53,2))</f>
        <v/>
      </c>
      <c r="F53" s="9">
        <f>IF($L53="","",IF(INDEX(Movimientos!$I$1:$I$1001,$L53)&lt;0,-INDEX(Movimientos!$I$1:$I$1001,$L53),""))</f>
        <v/>
      </c>
      <c r="G53" s="10">
        <f>IF($F53="","",INDEX(Movimientos!$H$1:$H$1001,$L53))</f>
        <v/>
      </c>
      <c r="H53" s="10">
        <f>IF($F53="","",ROUND($F53*$G53,2))</f>
        <v/>
      </c>
      <c r="I53" s="9">
        <f>IF($L53="","",INDEX(Movimientos!$J$1:$J$1001,$L53))</f>
        <v/>
      </c>
      <c r="J53" s="10">
        <f>IF($L53="","",INDEX(Movimientos!$K$1:$K$1001,$L53))</f>
        <v/>
      </c>
      <c r="K53" s="10">
        <f>IF($L53="","",INDEX(Movimientos!$L$1:$L$1001,$L53))</f>
        <v/>
      </c>
      <c r="L53" s="17">
        <f>IF($B$3="","",IFERROR(MATCH($B$3&amp;"|"&amp;43,Movimientos!$P$1:$P$1001,0),""))</f>
        <v/>
      </c>
    </row>
    <row r="54">
      <c r="A54" s="31">
        <f>IF($L54="","",IF(INDEX(Movimientos!$A$1:$A$1001,$L54)="","",INDEX(Movimientos!$A$1:$A$1001,$L54)))</f>
        <v/>
      </c>
      <c r="B54" s="19">
        <f>IF($L54="","",INDEX(Movimientos!$D$1:$D$1001,$L54)&amp;IF(INDEX(Movimientos!$G$1:$G$1001,$L54)="",""," · "&amp;INDEX(Movimientos!$G$1:$G$1001,$L54)))</f>
        <v/>
      </c>
      <c r="C54" s="9">
        <f>IF($L54="","",IF(INDEX(Movimientos!$I$1:$I$1001,$L54)&gt;0,INDEX(Movimientos!$I$1:$I$1001,$L54),""))</f>
        <v/>
      </c>
      <c r="D54" s="10">
        <f>IF($C54="","",INDEX(Movimientos!$H$1:$H$1001,$L54))</f>
        <v/>
      </c>
      <c r="E54" s="10">
        <f>IF($C54="","",ROUND($C54*$D54,2))</f>
        <v/>
      </c>
      <c r="F54" s="9">
        <f>IF($L54="","",IF(INDEX(Movimientos!$I$1:$I$1001,$L54)&lt;0,-INDEX(Movimientos!$I$1:$I$1001,$L54),""))</f>
        <v/>
      </c>
      <c r="G54" s="10">
        <f>IF($F54="","",INDEX(Movimientos!$H$1:$H$1001,$L54))</f>
        <v/>
      </c>
      <c r="H54" s="10">
        <f>IF($F54="","",ROUND($F54*$G54,2))</f>
        <v/>
      </c>
      <c r="I54" s="9">
        <f>IF($L54="","",INDEX(Movimientos!$J$1:$J$1001,$L54))</f>
        <v/>
      </c>
      <c r="J54" s="10">
        <f>IF($L54="","",INDEX(Movimientos!$K$1:$K$1001,$L54))</f>
        <v/>
      </c>
      <c r="K54" s="10">
        <f>IF($L54="","",INDEX(Movimientos!$L$1:$L$1001,$L54))</f>
        <v/>
      </c>
      <c r="L54" s="17">
        <f>IF($B$3="","",IFERROR(MATCH($B$3&amp;"|"&amp;44,Movimientos!$P$1:$P$1001,0),""))</f>
        <v/>
      </c>
    </row>
    <row r="55">
      <c r="A55" s="31">
        <f>IF($L55="","",IF(INDEX(Movimientos!$A$1:$A$1001,$L55)="","",INDEX(Movimientos!$A$1:$A$1001,$L55)))</f>
        <v/>
      </c>
      <c r="B55" s="19">
        <f>IF($L55="","",INDEX(Movimientos!$D$1:$D$1001,$L55)&amp;IF(INDEX(Movimientos!$G$1:$G$1001,$L55)="",""," · "&amp;INDEX(Movimientos!$G$1:$G$1001,$L55)))</f>
        <v/>
      </c>
      <c r="C55" s="9">
        <f>IF($L55="","",IF(INDEX(Movimientos!$I$1:$I$1001,$L55)&gt;0,INDEX(Movimientos!$I$1:$I$1001,$L55),""))</f>
        <v/>
      </c>
      <c r="D55" s="10">
        <f>IF($C55="","",INDEX(Movimientos!$H$1:$H$1001,$L55))</f>
        <v/>
      </c>
      <c r="E55" s="10">
        <f>IF($C55="","",ROUND($C55*$D55,2))</f>
        <v/>
      </c>
      <c r="F55" s="9">
        <f>IF($L55="","",IF(INDEX(Movimientos!$I$1:$I$1001,$L55)&lt;0,-INDEX(Movimientos!$I$1:$I$1001,$L55),""))</f>
        <v/>
      </c>
      <c r="G55" s="10">
        <f>IF($F55="","",INDEX(Movimientos!$H$1:$H$1001,$L55))</f>
        <v/>
      </c>
      <c r="H55" s="10">
        <f>IF($F55="","",ROUND($F55*$G55,2))</f>
        <v/>
      </c>
      <c r="I55" s="9">
        <f>IF($L55="","",INDEX(Movimientos!$J$1:$J$1001,$L55))</f>
        <v/>
      </c>
      <c r="J55" s="10">
        <f>IF($L55="","",INDEX(Movimientos!$K$1:$K$1001,$L55))</f>
        <v/>
      </c>
      <c r="K55" s="10">
        <f>IF($L55="","",INDEX(Movimientos!$L$1:$L$1001,$L55))</f>
        <v/>
      </c>
      <c r="L55" s="17">
        <f>IF($B$3="","",IFERROR(MATCH($B$3&amp;"|"&amp;45,Movimientos!$P$1:$P$1001,0),""))</f>
        <v/>
      </c>
    </row>
    <row r="56">
      <c r="A56" s="31">
        <f>IF($L56="","",IF(INDEX(Movimientos!$A$1:$A$1001,$L56)="","",INDEX(Movimientos!$A$1:$A$1001,$L56)))</f>
        <v/>
      </c>
      <c r="B56" s="19">
        <f>IF($L56="","",INDEX(Movimientos!$D$1:$D$1001,$L56)&amp;IF(INDEX(Movimientos!$G$1:$G$1001,$L56)="",""," · "&amp;INDEX(Movimientos!$G$1:$G$1001,$L56)))</f>
        <v/>
      </c>
      <c r="C56" s="9">
        <f>IF($L56="","",IF(INDEX(Movimientos!$I$1:$I$1001,$L56)&gt;0,INDEX(Movimientos!$I$1:$I$1001,$L56),""))</f>
        <v/>
      </c>
      <c r="D56" s="10">
        <f>IF($C56="","",INDEX(Movimientos!$H$1:$H$1001,$L56))</f>
        <v/>
      </c>
      <c r="E56" s="10">
        <f>IF($C56="","",ROUND($C56*$D56,2))</f>
        <v/>
      </c>
      <c r="F56" s="9">
        <f>IF($L56="","",IF(INDEX(Movimientos!$I$1:$I$1001,$L56)&lt;0,-INDEX(Movimientos!$I$1:$I$1001,$L56),""))</f>
        <v/>
      </c>
      <c r="G56" s="10">
        <f>IF($F56="","",INDEX(Movimientos!$H$1:$H$1001,$L56))</f>
        <v/>
      </c>
      <c r="H56" s="10">
        <f>IF($F56="","",ROUND($F56*$G56,2))</f>
        <v/>
      </c>
      <c r="I56" s="9">
        <f>IF($L56="","",INDEX(Movimientos!$J$1:$J$1001,$L56))</f>
        <v/>
      </c>
      <c r="J56" s="10">
        <f>IF($L56="","",INDEX(Movimientos!$K$1:$K$1001,$L56))</f>
        <v/>
      </c>
      <c r="K56" s="10">
        <f>IF($L56="","",INDEX(Movimientos!$L$1:$L$1001,$L56))</f>
        <v/>
      </c>
      <c r="L56" s="17">
        <f>IF($B$3="","",IFERROR(MATCH($B$3&amp;"|"&amp;46,Movimientos!$P$1:$P$1001,0),""))</f>
        <v/>
      </c>
    </row>
    <row r="57">
      <c r="A57" s="31">
        <f>IF($L57="","",IF(INDEX(Movimientos!$A$1:$A$1001,$L57)="","",INDEX(Movimientos!$A$1:$A$1001,$L57)))</f>
        <v/>
      </c>
      <c r="B57" s="19">
        <f>IF($L57="","",INDEX(Movimientos!$D$1:$D$1001,$L57)&amp;IF(INDEX(Movimientos!$G$1:$G$1001,$L57)="",""," · "&amp;INDEX(Movimientos!$G$1:$G$1001,$L57)))</f>
        <v/>
      </c>
      <c r="C57" s="9">
        <f>IF($L57="","",IF(INDEX(Movimientos!$I$1:$I$1001,$L57)&gt;0,INDEX(Movimientos!$I$1:$I$1001,$L57),""))</f>
        <v/>
      </c>
      <c r="D57" s="10">
        <f>IF($C57="","",INDEX(Movimientos!$H$1:$H$1001,$L57))</f>
        <v/>
      </c>
      <c r="E57" s="10">
        <f>IF($C57="","",ROUND($C57*$D57,2))</f>
        <v/>
      </c>
      <c r="F57" s="9">
        <f>IF($L57="","",IF(INDEX(Movimientos!$I$1:$I$1001,$L57)&lt;0,-INDEX(Movimientos!$I$1:$I$1001,$L57),""))</f>
        <v/>
      </c>
      <c r="G57" s="10">
        <f>IF($F57="","",INDEX(Movimientos!$H$1:$H$1001,$L57))</f>
        <v/>
      </c>
      <c r="H57" s="10">
        <f>IF($F57="","",ROUND($F57*$G57,2))</f>
        <v/>
      </c>
      <c r="I57" s="9">
        <f>IF($L57="","",INDEX(Movimientos!$J$1:$J$1001,$L57))</f>
        <v/>
      </c>
      <c r="J57" s="10">
        <f>IF($L57="","",INDEX(Movimientos!$K$1:$K$1001,$L57))</f>
        <v/>
      </c>
      <c r="K57" s="10">
        <f>IF($L57="","",INDEX(Movimientos!$L$1:$L$1001,$L57))</f>
        <v/>
      </c>
      <c r="L57" s="17">
        <f>IF($B$3="","",IFERROR(MATCH($B$3&amp;"|"&amp;47,Movimientos!$P$1:$P$1001,0),""))</f>
        <v/>
      </c>
    </row>
    <row r="58">
      <c r="A58" s="31">
        <f>IF($L58="","",IF(INDEX(Movimientos!$A$1:$A$1001,$L58)="","",INDEX(Movimientos!$A$1:$A$1001,$L58)))</f>
        <v/>
      </c>
      <c r="B58" s="19">
        <f>IF($L58="","",INDEX(Movimientos!$D$1:$D$1001,$L58)&amp;IF(INDEX(Movimientos!$G$1:$G$1001,$L58)="",""," · "&amp;INDEX(Movimientos!$G$1:$G$1001,$L58)))</f>
        <v/>
      </c>
      <c r="C58" s="9">
        <f>IF($L58="","",IF(INDEX(Movimientos!$I$1:$I$1001,$L58)&gt;0,INDEX(Movimientos!$I$1:$I$1001,$L58),""))</f>
        <v/>
      </c>
      <c r="D58" s="10">
        <f>IF($C58="","",INDEX(Movimientos!$H$1:$H$1001,$L58))</f>
        <v/>
      </c>
      <c r="E58" s="10">
        <f>IF($C58="","",ROUND($C58*$D58,2))</f>
        <v/>
      </c>
      <c r="F58" s="9">
        <f>IF($L58="","",IF(INDEX(Movimientos!$I$1:$I$1001,$L58)&lt;0,-INDEX(Movimientos!$I$1:$I$1001,$L58),""))</f>
        <v/>
      </c>
      <c r="G58" s="10">
        <f>IF($F58="","",INDEX(Movimientos!$H$1:$H$1001,$L58))</f>
        <v/>
      </c>
      <c r="H58" s="10">
        <f>IF($F58="","",ROUND($F58*$G58,2))</f>
        <v/>
      </c>
      <c r="I58" s="9">
        <f>IF($L58="","",INDEX(Movimientos!$J$1:$J$1001,$L58))</f>
        <v/>
      </c>
      <c r="J58" s="10">
        <f>IF($L58="","",INDEX(Movimientos!$K$1:$K$1001,$L58))</f>
        <v/>
      </c>
      <c r="K58" s="10">
        <f>IF($L58="","",INDEX(Movimientos!$L$1:$L$1001,$L58))</f>
        <v/>
      </c>
      <c r="L58" s="17">
        <f>IF($B$3="","",IFERROR(MATCH($B$3&amp;"|"&amp;48,Movimientos!$P$1:$P$1001,0),""))</f>
        <v/>
      </c>
    </row>
    <row r="59">
      <c r="A59" s="31">
        <f>IF($L59="","",IF(INDEX(Movimientos!$A$1:$A$1001,$L59)="","",INDEX(Movimientos!$A$1:$A$1001,$L59)))</f>
        <v/>
      </c>
      <c r="B59" s="19">
        <f>IF($L59="","",INDEX(Movimientos!$D$1:$D$1001,$L59)&amp;IF(INDEX(Movimientos!$G$1:$G$1001,$L59)="",""," · "&amp;INDEX(Movimientos!$G$1:$G$1001,$L59)))</f>
        <v/>
      </c>
      <c r="C59" s="9">
        <f>IF($L59="","",IF(INDEX(Movimientos!$I$1:$I$1001,$L59)&gt;0,INDEX(Movimientos!$I$1:$I$1001,$L59),""))</f>
        <v/>
      </c>
      <c r="D59" s="10">
        <f>IF($C59="","",INDEX(Movimientos!$H$1:$H$1001,$L59))</f>
        <v/>
      </c>
      <c r="E59" s="10">
        <f>IF($C59="","",ROUND($C59*$D59,2))</f>
        <v/>
      </c>
      <c r="F59" s="9">
        <f>IF($L59="","",IF(INDEX(Movimientos!$I$1:$I$1001,$L59)&lt;0,-INDEX(Movimientos!$I$1:$I$1001,$L59),""))</f>
        <v/>
      </c>
      <c r="G59" s="10">
        <f>IF($F59="","",INDEX(Movimientos!$H$1:$H$1001,$L59))</f>
        <v/>
      </c>
      <c r="H59" s="10">
        <f>IF($F59="","",ROUND($F59*$G59,2))</f>
        <v/>
      </c>
      <c r="I59" s="9">
        <f>IF($L59="","",INDEX(Movimientos!$J$1:$J$1001,$L59))</f>
        <v/>
      </c>
      <c r="J59" s="10">
        <f>IF($L59="","",INDEX(Movimientos!$K$1:$K$1001,$L59))</f>
        <v/>
      </c>
      <c r="K59" s="10">
        <f>IF($L59="","",INDEX(Movimientos!$L$1:$L$1001,$L59))</f>
        <v/>
      </c>
      <c r="L59" s="17">
        <f>IF($B$3="","",IFERROR(MATCH($B$3&amp;"|"&amp;49,Movimientos!$P$1:$P$1001,0),""))</f>
        <v/>
      </c>
    </row>
    <row r="60">
      <c r="A60" s="31">
        <f>IF($L60="","",IF(INDEX(Movimientos!$A$1:$A$1001,$L60)="","",INDEX(Movimientos!$A$1:$A$1001,$L60)))</f>
        <v/>
      </c>
      <c r="B60" s="19">
        <f>IF($L60="","",INDEX(Movimientos!$D$1:$D$1001,$L60)&amp;IF(INDEX(Movimientos!$G$1:$G$1001,$L60)="",""," · "&amp;INDEX(Movimientos!$G$1:$G$1001,$L60)))</f>
        <v/>
      </c>
      <c r="C60" s="9">
        <f>IF($L60="","",IF(INDEX(Movimientos!$I$1:$I$1001,$L60)&gt;0,INDEX(Movimientos!$I$1:$I$1001,$L60),""))</f>
        <v/>
      </c>
      <c r="D60" s="10">
        <f>IF($C60="","",INDEX(Movimientos!$H$1:$H$1001,$L60))</f>
        <v/>
      </c>
      <c r="E60" s="10">
        <f>IF($C60="","",ROUND($C60*$D60,2))</f>
        <v/>
      </c>
      <c r="F60" s="9">
        <f>IF($L60="","",IF(INDEX(Movimientos!$I$1:$I$1001,$L60)&lt;0,-INDEX(Movimientos!$I$1:$I$1001,$L60),""))</f>
        <v/>
      </c>
      <c r="G60" s="10">
        <f>IF($F60="","",INDEX(Movimientos!$H$1:$H$1001,$L60))</f>
        <v/>
      </c>
      <c r="H60" s="10">
        <f>IF($F60="","",ROUND($F60*$G60,2))</f>
        <v/>
      </c>
      <c r="I60" s="9">
        <f>IF($L60="","",INDEX(Movimientos!$J$1:$J$1001,$L60))</f>
        <v/>
      </c>
      <c r="J60" s="10">
        <f>IF($L60="","",INDEX(Movimientos!$K$1:$K$1001,$L60))</f>
        <v/>
      </c>
      <c r="K60" s="10">
        <f>IF($L60="","",INDEX(Movimientos!$L$1:$L$1001,$L60))</f>
        <v/>
      </c>
      <c r="L60" s="17">
        <f>IF($B$3="","",IFERROR(MATCH($B$3&amp;"|"&amp;50,Movimientos!$P$1:$P$1001,0),""))</f>
        <v/>
      </c>
    </row>
    <row r="61">
      <c r="A61" s="31">
        <f>IF($L61="","",IF(INDEX(Movimientos!$A$1:$A$1001,$L61)="","",INDEX(Movimientos!$A$1:$A$1001,$L61)))</f>
        <v/>
      </c>
      <c r="B61" s="19">
        <f>IF($L61="","",INDEX(Movimientos!$D$1:$D$1001,$L61)&amp;IF(INDEX(Movimientos!$G$1:$G$1001,$L61)="",""," · "&amp;INDEX(Movimientos!$G$1:$G$1001,$L61)))</f>
        <v/>
      </c>
      <c r="C61" s="9">
        <f>IF($L61="","",IF(INDEX(Movimientos!$I$1:$I$1001,$L61)&gt;0,INDEX(Movimientos!$I$1:$I$1001,$L61),""))</f>
        <v/>
      </c>
      <c r="D61" s="10">
        <f>IF($C61="","",INDEX(Movimientos!$H$1:$H$1001,$L61))</f>
        <v/>
      </c>
      <c r="E61" s="10">
        <f>IF($C61="","",ROUND($C61*$D61,2))</f>
        <v/>
      </c>
      <c r="F61" s="9">
        <f>IF($L61="","",IF(INDEX(Movimientos!$I$1:$I$1001,$L61)&lt;0,-INDEX(Movimientos!$I$1:$I$1001,$L61),""))</f>
        <v/>
      </c>
      <c r="G61" s="10">
        <f>IF($F61="","",INDEX(Movimientos!$H$1:$H$1001,$L61))</f>
        <v/>
      </c>
      <c r="H61" s="10">
        <f>IF($F61="","",ROUND($F61*$G61,2))</f>
        <v/>
      </c>
      <c r="I61" s="9">
        <f>IF($L61="","",INDEX(Movimientos!$J$1:$J$1001,$L61))</f>
        <v/>
      </c>
      <c r="J61" s="10">
        <f>IF($L61="","",INDEX(Movimientos!$K$1:$K$1001,$L61))</f>
        <v/>
      </c>
      <c r="K61" s="10">
        <f>IF($L61="","",INDEX(Movimientos!$L$1:$L$1001,$L61))</f>
        <v/>
      </c>
      <c r="L61" s="17">
        <f>IF($B$3="","",IFERROR(MATCH($B$3&amp;"|"&amp;51,Movimientos!$P$1:$P$1001,0),""))</f>
        <v/>
      </c>
    </row>
    <row r="62">
      <c r="A62" s="31">
        <f>IF($L62="","",IF(INDEX(Movimientos!$A$1:$A$1001,$L62)="","",INDEX(Movimientos!$A$1:$A$1001,$L62)))</f>
        <v/>
      </c>
      <c r="B62" s="19">
        <f>IF($L62="","",INDEX(Movimientos!$D$1:$D$1001,$L62)&amp;IF(INDEX(Movimientos!$G$1:$G$1001,$L62)="",""," · "&amp;INDEX(Movimientos!$G$1:$G$1001,$L62)))</f>
        <v/>
      </c>
      <c r="C62" s="9">
        <f>IF($L62="","",IF(INDEX(Movimientos!$I$1:$I$1001,$L62)&gt;0,INDEX(Movimientos!$I$1:$I$1001,$L62),""))</f>
        <v/>
      </c>
      <c r="D62" s="10">
        <f>IF($C62="","",INDEX(Movimientos!$H$1:$H$1001,$L62))</f>
        <v/>
      </c>
      <c r="E62" s="10">
        <f>IF($C62="","",ROUND($C62*$D62,2))</f>
        <v/>
      </c>
      <c r="F62" s="9">
        <f>IF($L62="","",IF(INDEX(Movimientos!$I$1:$I$1001,$L62)&lt;0,-INDEX(Movimientos!$I$1:$I$1001,$L62),""))</f>
        <v/>
      </c>
      <c r="G62" s="10">
        <f>IF($F62="","",INDEX(Movimientos!$H$1:$H$1001,$L62))</f>
        <v/>
      </c>
      <c r="H62" s="10">
        <f>IF($F62="","",ROUND($F62*$G62,2))</f>
        <v/>
      </c>
      <c r="I62" s="9">
        <f>IF($L62="","",INDEX(Movimientos!$J$1:$J$1001,$L62))</f>
        <v/>
      </c>
      <c r="J62" s="10">
        <f>IF($L62="","",INDEX(Movimientos!$K$1:$K$1001,$L62))</f>
        <v/>
      </c>
      <c r="K62" s="10">
        <f>IF($L62="","",INDEX(Movimientos!$L$1:$L$1001,$L62))</f>
        <v/>
      </c>
      <c r="L62" s="17">
        <f>IF($B$3="","",IFERROR(MATCH($B$3&amp;"|"&amp;52,Movimientos!$P$1:$P$1001,0),""))</f>
        <v/>
      </c>
    </row>
    <row r="63">
      <c r="A63" s="31">
        <f>IF($L63="","",IF(INDEX(Movimientos!$A$1:$A$1001,$L63)="","",INDEX(Movimientos!$A$1:$A$1001,$L63)))</f>
        <v/>
      </c>
      <c r="B63" s="19">
        <f>IF($L63="","",INDEX(Movimientos!$D$1:$D$1001,$L63)&amp;IF(INDEX(Movimientos!$G$1:$G$1001,$L63)="",""," · "&amp;INDEX(Movimientos!$G$1:$G$1001,$L63)))</f>
        <v/>
      </c>
      <c r="C63" s="9">
        <f>IF($L63="","",IF(INDEX(Movimientos!$I$1:$I$1001,$L63)&gt;0,INDEX(Movimientos!$I$1:$I$1001,$L63),""))</f>
        <v/>
      </c>
      <c r="D63" s="10">
        <f>IF($C63="","",INDEX(Movimientos!$H$1:$H$1001,$L63))</f>
        <v/>
      </c>
      <c r="E63" s="10">
        <f>IF($C63="","",ROUND($C63*$D63,2))</f>
        <v/>
      </c>
      <c r="F63" s="9">
        <f>IF($L63="","",IF(INDEX(Movimientos!$I$1:$I$1001,$L63)&lt;0,-INDEX(Movimientos!$I$1:$I$1001,$L63),""))</f>
        <v/>
      </c>
      <c r="G63" s="10">
        <f>IF($F63="","",INDEX(Movimientos!$H$1:$H$1001,$L63))</f>
        <v/>
      </c>
      <c r="H63" s="10">
        <f>IF($F63="","",ROUND($F63*$G63,2))</f>
        <v/>
      </c>
      <c r="I63" s="9">
        <f>IF($L63="","",INDEX(Movimientos!$J$1:$J$1001,$L63))</f>
        <v/>
      </c>
      <c r="J63" s="10">
        <f>IF($L63="","",INDEX(Movimientos!$K$1:$K$1001,$L63))</f>
        <v/>
      </c>
      <c r="K63" s="10">
        <f>IF($L63="","",INDEX(Movimientos!$L$1:$L$1001,$L63))</f>
        <v/>
      </c>
      <c r="L63" s="17">
        <f>IF($B$3="","",IFERROR(MATCH($B$3&amp;"|"&amp;53,Movimientos!$P$1:$P$1001,0),""))</f>
        <v/>
      </c>
    </row>
    <row r="64">
      <c r="A64" s="31">
        <f>IF($L64="","",IF(INDEX(Movimientos!$A$1:$A$1001,$L64)="","",INDEX(Movimientos!$A$1:$A$1001,$L64)))</f>
        <v/>
      </c>
      <c r="B64" s="19">
        <f>IF($L64="","",INDEX(Movimientos!$D$1:$D$1001,$L64)&amp;IF(INDEX(Movimientos!$G$1:$G$1001,$L64)="",""," · "&amp;INDEX(Movimientos!$G$1:$G$1001,$L64)))</f>
        <v/>
      </c>
      <c r="C64" s="9">
        <f>IF($L64="","",IF(INDEX(Movimientos!$I$1:$I$1001,$L64)&gt;0,INDEX(Movimientos!$I$1:$I$1001,$L64),""))</f>
        <v/>
      </c>
      <c r="D64" s="10">
        <f>IF($C64="","",INDEX(Movimientos!$H$1:$H$1001,$L64))</f>
        <v/>
      </c>
      <c r="E64" s="10">
        <f>IF($C64="","",ROUND($C64*$D64,2))</f>
        <v/>
      </c>
      <c r="F64" s="9">
        <f>IF($L64="","",IF(INDEX(Movimientos!$I$1:$I$1001,$L64)&lt;0,-INDEX(Movimientos!$I$1:$I$1001,$L64),""))</f>
        <v/>
      </c>
      <c r="G64" s="10">
        <f>IF($F64="","",INDEX(Movimientos!$H$1:$H$1001,$L64))</f>
        <v/>
      </c>
      <c r="H64" s="10">
        <f>IF($F64="","",ROUND($F64*$G64,2))</f>
        <v/>
      </c>
      <c r="I64" s="9">
        <f>IF($L64="","",INDEX(Movimientos!$J$1:$J$1001,$L64))</f>
        <v/>
      </c>
      <c r="J64" s="10">
        <f>IF($L64="","",INDEX(Movimientos!$K$1:$K$1001,$L64))</f>
        <v/>
      </c>
      <c r="K64" s="10">
        <f>IF($L64="","",INDEX(Movimientos!$L$1:$L$1001,$L64))</f>
        <v/>
      </c>
      <c r="L64" s="17">
        <f>IF($B$3="","",IFERROR(MATCH($B$3&amp;"|"&amp;54,Movimientos!$P$1:$P$1001,0),""))</f>
        <v/>
      </c>
    </row>
    <row r="65">
      <c r="A65" s="31">
        <f>IF($L65="","",IF(INDEX(Movimientos!$A$1:$A$1001,$L65)="","",INDEX(Movimientos!$A$1:$A$1001,$L65)))</f>
        <v/>
      </c>
      <c r="B65" s="19">
        <f>IF($L65="","",INDEX(Movimientos!$D$1:$D$1001,$L65)&amp;IF(INDEX(Movimientos!$G$1:$G$1001,$L65)="",""," · "&amp;INDEX(Movimientos!$G$1:$G$1001,$L65)))</f>
        <v/>
      </c>
      <c r="C65" s="9">
        <f>IF($L65="","",IF(INDEX(Movimientos!$I$1:$I$1001,$L65)&gt;0,INDEX(Movimientos!$I$1:$I$1001,$L65),""))</f>
        <v/>
      </c>
      <c r="D65" s="10">
        <f>IF($C65="","",INDEX(Movimientos!$H$1:$H$1001,$L65))</f>
        <v/>
      </c>
      <c r="E65" s="10">
        <f>IF($C65="","",ROUND($C65*$D65,2))</f>
        <v/>
      </c>
      <c r="F65" s="9">
        <f>IF($L65="","",IF(INDEX(Movimientos!$I$1:$I$1001,$L65)&lt;0,-INDEX(Movimientos!$I$1:$I$1001,$L65),""))</f>
        <v/>
      </c>
      <c r="G65" s="10">
        <f>IF($F65="","",INDEX(Movimientos!$H$1:$H$1001,$L65))</f>
        <v/>
      </c>
      <c r="H65" s="10">
        <f>IF($F65="","",ROUND($F65*$G65,2))</f>
        <v/>
      </c>
      <c r="I65" s="9">
        <f>IF($L65="","",INDEX(Movimientos!$J$1:$J$1001,$L65))</f>
        <v/>
      </c>
      <c r="J65" s="10">
        <f>IF($L65="","",INDEX(Movimientos!$K$1:$K$1001,$L65))</f>
        <v/>
      </c>
      <c r="K65" s="10">
        <f>IF($L65="","",INDEX(Movimientos!$L$1:$L$1001,$L65))</f>
        <v/>
      </c>
      <c r="L65" s="17">
        <f>IF($B$3="","",IFERROR(MATCH($B$3&amp;"|"&amp;55,Movimientos!$P$1:$P$1001,0),""))</f>
        <v/>
      </c>
    </row>
    <row r="66">
      <c r="A66" s="31">
        <f>IF($L66="","",IF(INDEX(Movimientos!$A$1:$A$1001,$L66)="","",INDEX(Movimientos!$A$1:$A$1001,$L66)))</f>
        <v/>
      </c>
      <c r="B66" s="19">
        <f>IF($L66="","",INDEX(Movimientos!$D$1:$D$1001,$L66)&amp;IF(INDEX(Movimientos!$G$1:$G$1001,$L66)="",""," · "&amp;INDEX(Movimientos!$G$1:$G$1001,$L66)))</f>
        <v/>
      </c>
      <c r="C66" s="9">
        <f>IF($L66="","",IF(INDEX(Movimientos!$I$1:$I$1001,$L66)&gt;0,INDEX(Movimientos!$I$1:$I$1001,$L66),""))</f>
        <v/>
      </c>
      <c r="D66" s="10">
        <f>IF($C66="","",INDEX(Movimientos!$H$1:$H$1001,$L66))</f>
        <v/>
      </c>
      <c r="E66" s="10">
        <f>IF($C66="","",ROUND($C66*$D66,2))</f>
        <v/>
      </c>
      <c r="F66" s="9">
        <f>IF($L66="","",IF(INDEX(Movimientos!$I$1:$I$1001,$L66)&lt;0,-INDEX(Movimientos!$I$1:$I$1001,$L66),""))</f>
        <v/>
      </c>
      <c r="G66" s="10">
        <f>IF($F66="","",INDEX(Movimientos!$H$1:$H$1001,$L66))</f>
        <v/>
      </c>
      <c r="H66" s="10">
        <f>IF($F66="","",ROUND($F66*$G66,2))</f>
        <v/>
      </c>
      <c r="I66" s="9">
        <f>IF($L66="","",INDEX(Movimientos!$J$1:$J$1001,$L66))</f>
        <v/>
      </c>
      <c r="J66" s="10">
        <f>IF($L66="","",INDEX(Movimientos!$K$1:$K$1001,$L66))</f>
        <v/>
      </c>
      <c r="K66" s="10">
        <f>IF($L66="","",INDEX(Movimientos!$L$1:$L$1001,$L66))</f>
        <v/>
      </c>
      <c r="L66" s="17">
        <f>IF($B$3="","",IFERROR(MATCH($B$3&amp;"|"&amp;56,Movimientos!$P$1:$P$1001,0),""))</f>
        <v/>
      </c>
    </row>
    <row r="67">
      <c r="A67" s="31">
        <f>IF($L67="","",IF(INDEX(Movimientos!$A$1:$A$1001,$L67)="","",INDEX(Movimientos!$A$1:$A$1001,$L67)))</f>
        <v/>
      </c>
      <c r="B67" s="19">
        <f>IF($L67="","",INDEX(Movimientos!$D$1:$D$1001,$L67)&amp;IF(INDEX(Movimientos!$G$1:$G$1001,$L67)="",""," · "&amp;INDEX(Movimientos!$G$1:$G$1001,$L67)))</f>
        <v/>
      </c>
      <c r="C67" s="9">
        <f>IF($L67="","",IF(INDEX(Movimientos!$I$1:$I$1001,$L67)&gt;0,INDEX(Movimientos!$I$1:$I$1001,$L67),""))</f>
        <v/>
      </c>
      <c r="D67" s="10">
        <f>IF($C67="","",INDEX(Movimientos!$H$1:$H$1001,$L67))</f>
        <v/>
      </c>
      <c r="E67" s="10">
        <f>IF($C67="","",ROUND($C67*$D67,2))</f>
        <v/>
      </c>
      <c r="F67" s="9">
        <f>IF($L67="","",IF(INDEX(Movimientos!$I$1:$I$1001,$L67)&lt;0,-INDEX(Movimientos!$I$1:$I$1001,$L67),""))</f>
        <v/>
      </c>
      <c r="G67" s="10">
        <f>IF($F67="","",INDEX(Movimientos!$H$1:$H$1001,$L67))</f>
        <v/>
      </c>
      <c r="H67" s="10">
        <f>IF($F67="","",ROUND($F67*$G67,2))</f>
        <v/>
      </c>
      <c r="I67" s="9">
        <f>IF($L67="","",INDEX(Movimientos!$J$1:$J$1001,$L67))</f>
        <v/>
      </c>
      <c r="J67" s="10">
        <f>IF($L67="","",INDEX(Movimientos!$K$1:$K$1001,$L67))</f>
        <v/>
      </c>
      <c r="K67" s="10">
        <f>IF($L67="","",INDEX(Movimientos!$L$1:$L$1001,$L67))</f>
        <v/>
      </c>
      <c r="L67" s="17">
        <f>IF($B$3="","",IFERROR(MATCH($B$3&amp;"|"&amp;57,Movimientos!$P$1:$P$1001,0),""))</f>
        <v/>
      </c>
    </row>
    <row r="68">
      <c r="A68" s="31">
        <f>IF($L68="","",IF(INDEX(Movimientos!$A$1:$A$1001,$L68)="","",INDEX(Movimientos!$A$1:$A$1001,$L68)))</f>
        <v/>
      </c>
      <c r="B68" s="19">
        <f>IF($L68="","",INDEX(Movimientos!$D$1:$D$1001,$L68)&amp;IF(INDEX(Movimientos!$G$1:$G$1001,$L68)="",""," · "&amp;INDEX(Movimientos!$G$1:$G$1001,$L68)))</f>
        <v/>
      </c>
      <c r="C68" s="9">
        <f>IF($L68="","",IF(INDEX(Movimientos!$I$1:$I$1001,$L68)&gt;0,INDEX(Movimientos!$I$1:$I$1001,$L68),""))</f>
        <v/>
      </c>
      <c r="D68" s="10">
        <f>IF($C68="","",INDEX(Movimientos!$H$1:$H$1001,$L68))</f>
        <v/>
      </c>
      <c r="E68" s="10">
        <f>IF($C68="","",ROUND($C68*$D68,2))</f>
        <v/>
      </c>
      <c r="F68" s="9">
        <f>IF($L68="","",IF(INDEX(Movimientos!$I$1:$I$1001,$L68)&lt;0,-INDEX(Movimientos!$I$1:$I$1001,$L68),""))</f>
        <v/>
      </c>
      <c r="G68" s="10">
        <f>IF($F68="","",INDEX(Movimientos!$H$1:$H$1001,$L68))</f>
        <v/>
      </c>
      <c r="H68" s="10">
        <f>IF($F68="","",ROUND($F68*$G68,2))</f>
        <v/>
      </c>
      <c r="I68" s="9">
        <f>IF($L68="","",INDEX(Movimientos!$J$1:$J$1001,$L68))</f>
        <v/>
      </c>
      <c r="J68" s="10">
        <f>IF($L68="","",INDEX(Movimientos!$K$1:$K$1001,$L68))</f>
        <v/>
      </c>
      <c r="K68" s="10">
        <f>IF($L68="","",INDEX(Movimientos!$L$1:$L$1001,$L68))</f>
        <v/>
      </c>
      <c r="L68" s="17">
        <f>IF($B$3="","",IFERROR(MATCH($B$3&amp;"|"&amp;58,Movimientos!$P$1:$P$1001,0),""))</f>
        <v/>
      </c>
    </row>
    <row r="69">
      <c r="A69" s="31">
        <f>IF($L69="","",IF(INDEX(Movimientos!$A$1:$A$1001,$L69)="","",INDEX(Movimientos!$A$1:$A$1001,$L69)))</f>
        <v/>
      </c>
      <c r="B69" s="19">
        <f>IF($L69="","",INDEX(Movimientos!$D$1:$D$1001,$L69)&amp;IF(INDEX(Movimientos!$G$1:$G$1001,$L69)="",""," · "&amp;INDEX(Movimientos!$G$1:$G$1001,$L69)))</f>
        <v/>
      </c>
      <c r="C69" s="9">
        <f>IF($L69="","",IF(INDEX(Movimientos!$I$1:$I$1001,$L69)&gt;0,INDEX(Movimientos!$I$1:$I$1001,$L69),""))</f>
        <v/>
      </c>
      <c r="D69" s="10">
        <f>IF($C69="","",INDEX(Movimientos!$H$1:$H$1001,$L69))</f>
        <v/>
      </c>
      <c r="E69" s="10">
        <f>IF($C69="","",ROUND($C69*$D69,2))</f>
        <v/>
      </c>
      <c r="F69" s="9">
        <f>IF($L69="","",IF(INDEX(Movimientos!$I$1:$I$1001,$L69)&lt;0,-INDEX(Movimientos!$I$1:$I$1001,$L69),""))</f>
        <v/>
      </c>
      <c r="G69" s="10">
        <f>IF($F69="","",INDEX(Movimientos!$H$1:$H$1001,$L69))</f>
        <v/>
      </c>
      <c r="H69" s="10">
        <f>IF($F69="","",ROUND($F69*$G69,2))</f>
        <v/>
      </c>
      <c r="I69" s="9">
        <f>IF($L69="","",INDEX(Movimientos!$J$1:$J$1001,$L69))</f>
        <v/>
      </c>
      <c r="J69" s="10">
        <f>IF($L69="","",INDEX(Movimientos!$K$1:$K$1001,$L69))</f>
        <v/>
      </c>
      <c r="K69" s="10">
        <f>IF($L69="","",INDEX(Movimientos!$L$1:$L$1001,$L69))</f>
        <v/>
      </c>
      <c r="L69" s="17">
        <f>IF($B$3="","",IFERROR(MATCH($B$3&amp;"|"&amp;59,Movimientos!$P$1:$P$1001,0),""))</f>
        <v/>
      </c>
    </row>
    <row r="70">
      <c r="A70" s="31">
        <f>IF($L70="","",IF(INDEX(Movimientos!$A$1:$A$1001,$L70)="","",INDEX(Movimientos!$A$1:$A$1001,$L70)))</f>
        <v/>
      </c>
      <c r="B70" s="19">
        <f>IF($L70="","",INDEX(Movimientos!$D$1:$D$1001,$L70)&amp;IF(INDEX(Movimientos!$G$1:$G$1001,$L70)="",""," · "&amp;INDEX(Movimientos!$G$1:$G$1001,$L70)))</f>
        <v/>
      </c>
      <c r="C70" s="9">
        <f>IF($L70="","",IF(INDEX(Movimientos!$I$1:$I$1001,$L70)&gt;0,INDEX(Movimientos!$I$1:$I$1001,$L70),""))</f>
        <v/>
      </c>
      <c r="D70" s="10">
        <f>IF($C70="","",INDEX(Movimientos!$H$1:$H$1001,$L70))</f>
        <v/>
      </c>
      <c r="E70" s="10">
        <f>IF($C70="","",ROUND($C70*$D70,2))</f>
        <v/>
      </c>
      <c r="F70" s="9">
        <f>IF($L70="","",IF(INDEX(Movimientos!$I$1:$I$1001,$L70)&lt;0,-INDEX(Movimientos!$I$1:$I$1001,$L70),""))</f>
        <v/>
      </c>
      <c r="G70" s="10">
        <f>IF($F70="","",INDEX(Movimientos!$H$1:$H$1001,$L70))</f>
        <v/>
      </c>
      <c r="H70" s="10">
        <f>IF($F70="","",ROUND($F70*$G70,2))</f>
        <v/>
      </c>
      <c r="I70" s="9">
        <f>IF($L70="","",INDEX(Movimientos!$J$1:$J$1001,$L70))</f>
        <v/>
      </c>
      <c r="J70" s="10">
        <f>IF($L70="","",INDEX(Movimientos!$K$1:$K$1001,$L70))</f>
        <v/>
      </c>
      <c r="K70" s="10">
        <f>IF($L70="","",INDEX(Movimientos!$L$1:$L$1001,$L70))</f>
        <v/>
      </c>
      <c r="L70" s="17">
        <f>IF($B$3="","",IFERROR(MATCH($B$3&amp;"|"&amp;60,Movimientos!$P$1:$P$1001,0),""))</f>
        <v/>
      </c>
    </row>
    <row r="71">
      <c r="A71" s="31">
        <f>IF($L71="","",IF(INDEX(Movimientos!$A$1:$A$1001,$L71)="","",INDEX(Movimientos!$A$1:$A$1001,$L71)))</f>
        <v/>
      </c>
      <c r="B71" s="19">
        <f>IF($L71="","",INDEX(Movimientos!$D$1:$D$1001,$L71)&amp;IF(INDEX(Movimientos!$G$1:$G$1001,$L71)="",""," · "&amp;INDEX(Movimientos!$G$1:$G$1001,$L71)))</f>
        <v/>
      </c>
      <c r="C71" s="9">
        <f>IF($L71="","",IF(INDEX(Movimientos!$I$1:$I$1001,$L71)&gt;0,INDEX(Movimientos!$I$1:$I$1001,$L71),""))</f>
        <v/>
      </c>
      <c r="D71" s="10">
        <f>IF($C71="","",INDEX(Movimientos!$H$1:$H$1001,$L71))</f>
        <v/>
      </c>
      <c r="E71" s="10">
        <f>IF($C71="","",ROUND($C71*$D71,2))</f>
        <v/>
      </c>
      <c r="F71" s="9">
        <f>IF($L71="","",IF(INDEX(Movimientos!$I$1:$I$1001,$L71)&lt;0,-INDEX(Movimientos!$I$1:$I$1001,$L71),""))</f>
        <v/>
      </c>
      <c r="G71" s="10">
        <f>IF($F71="","",INDEX(Movimientos!$H$1:$H$1001,$L71))</f>
        <v/>
      </c>
      <c r="H71" s="10">
        <f>IF($F71="","",ROUND($F71*$G71,2))</f>
        <v/>
      </c>
      <c r="I71" s="9">
        <f>IF($L71="","",INDEX(Movimientos!$J$1:$J$1001,$L71))</f>
        <v/>
      </c>
      <c r="J71" s="10">
        <f>IF($L71="","",INDEX(Movimientos!$K$1:$K$1001,$L71))</f>
        <v/>
      </c>
      <c r="K71" s="10">
        <f>IF($L71="","",INDEX(Movimientos!$L$1:$L$1001,$L71))</f>
        <v/>
      </c>
      <c r="L71" s="17">
        <f>IF($B$3="","",IFERROR(MATCH($B$3&amp;"|"&amp;61,Movimientos!$P$1:$P$1001,0),""))</f>
        <v/>
      </c>
    </row>
    <row r="72">
      <c r="A72" s="31">
        <f>IF($L72="","",IF(INDEX(Movimientos!$A$1:$A$1001,$L72)="","",INDEX(Movimientos!$A$1:$A$1001,$L72)))</f>
        <v/>
      </c>
      <c r="B72" s="19">
        <f>IF($L72="","",INDEX(Movimientos!$D$1:$D$1001,$L72)&amp;IF(INDEX(Movimientos!$G$1:$G$1001,$L72)="",""," · "&amp;INDEX(Movimientos!$G$1:$G$1001,$L72)))</f>
        <v/>
      </c>
      <c r="C72" s="9">
        <f>IF($L72="","",IF(INDEX(Movimientos!$I$1:$I$1001,$L72)&gt;0,INDEX(Movimientos!$I$1:$I$1001,$L72),""))</f>
        <v/>
      </c>
      <c r="D72" s="10">
        <f>IF($C72="","",INDEX(Movimientos!$H$1:$H$1001,$L72))</f>
        <v/>
      </c>
      <c r="E72" s="10">
        <f>IF($C72="","",ROUND($C72*$D72,2))</f>
        <v/>
      </c>
      <c r="F72" s="9">
        <f>IF($L72="","",IF(INDEX(Movimientos!$I$1:$I$1001,$L72)&lt;0,-INDEX(Movimientos!$I$1:$I$1001,$L72),""))</f>
        <v/>
      </c>
      <c r="G72" s="10">
        <f>IF($F72="","",INDEX(Movimientos!$H$1:$H$1001,$L72))</f>
        <v/>
      </c>
      <c r="H72" s="10">
        <f>IF($F72="","",ROUND($F72*$G72,2))</f>
        <v/>
      </c>
      <c r="I72" s="9">
        <f>IF($L72="","",INDEX(Movimientos!$J$1:$J$1001,$L72))</f>
        <v/>
      </c>
      <c r="J72" s="10">
        <f>IF($L72="","",INDEX(Movimientos!$K$1:$K$1001,$L72))</f>
        <v/>
      </c>
      <c r="K72" s="10">
        <f>IF($L72="","",INDEX(Movimientos!$L$1:$L$1001,$L72))</f>
        <v/>
      </c>
      <c r="L72" s="17">
        <f>IF($B$3="","",IFERROR(MATCH($B$3&amp;"|"&amp;62,Movimientos!$P$1:$P$1001,0),""))</f>
        <v/>
      </c>
    </row>
    <row r="73">
      <c r="A73" s="31">
        <f>IF($L73="","",IF(INDEX(Movimientos!$A$1:$A$1001,$L73)="","",INDEX(Movimientos!$A$1:$A$1001,$L73)))</f>
        <v/>
      </c>
      <c r="B73" s="19">
        <f>IF($L73="","",INDEX(Movimientos!$D$1:$D$1001,$L73)&amp;IF(INDEX(Movimientos!$G$1:$G$1001,$L73)="",""," · "&amp;INDEX(Movimientos!$G$1:$G$1001,$L73)))</f>
        <v/>
      </c>
      <c r="C73" s="9">
        <f>IF($L73="","",IF(INDEX(Movimientos!$I$1:$I$1001,$L73)&gt;0,INDEX(Movimientos!$I$1:$I$1001,$L73),""))</f>
        <v/>
      </c>
      <c r="D73" s="10">
        <f>IF($C73="","",INDEX(Movimientos!$H$1:$H$1001,$L73))</f>
        <v/>
      </c>
      <c r="E73" s="10">
        <f>IF($C73="","",ROUND($C73*$D73,2))</f>
        <v/>
      </c>
      <c r="F73" s="9">
        <f>IF($L73="","",IF(INDEX(Movimientos!$I$1:$I$1001,$L73)&lt;0,-INDEX(Movimientos!$I$1:$I$1001,$L73),""))</f>
        <v/>
      </c>
      <c r="G73" s="10">
        <f>IF($F73="","",INDEX(Movimientos!$H$1:$H$1001,$L73))</f>
        <v/>
      </c>
      <c r="H73" s="10">
        <f>IF($F73="","",ROUND($F73*$G73,2))</f>
        <v/>
      </c>
      <c r="I73" s="9">
        <f>IF($L73="","",INDEX(Movimientos!$J$1:$J$1001,$L73))</f>
        <v/>
      </c>
      <c r="J73" s="10">
        <f>IF($L73="","",INDEX(Movimientos!$K$1:$K$1001,$L73))</f>
        <v/>
      </c>
      <c r="K73" s="10">
        <f>IF($L73="","",INDEX(Movimientos!$L$1:$L$1001,$L73))</f>
        <v/>
      </c>
      <c r="L73" s="17">
        <f>IF($B$3="","",IFERROR(MATCH($B$3&amp;"|"&amp;63,Movimientos!$P$1:$P$1001,0),""))</f>
        <v/>
      </c>
    </row>
    <row r="74">
      <c r="A74" s="31">
        <f>IF($L74="","",IF(INDEX(Movimientos!$A$1:$A$1001,$L74)="","",INDEX(Movimientos!$A$1:$A$1001,$L74)))</f>
        <v/>
      </c>
      <c r="B74" s="19">
        <f>IF($L74="","",INDEX(Movimientos!$D$1:$D$1001,$L74)&amp;IF(INDEX(Movimientos!$G$1:$G$1001,$L74)="",""," · "&amp;INDEX(Movimientos!$G$1:$G$1001,$L74)))</f>
        <v/>
      </c>
      <c r="C74" s="9">
        <f>IF($L74="","",IF(INDEX(Movimientos!$I$1:$I$1001,$L74)&gt;0,INDEX(Movimientos!$I$1:$I$1001,$L74),""))</f>
        <v/>
      </c>
      <c r="D74" s="10">
        <f>IF($C74="","",INDEX(Movimientos!$H$1:$H$1001,$L74))</f>
        <v/>
      </c>
      <c r="E74" s="10">
        <f>IF($C74="","",ROUND($C74*$D74,2))</f>
        <v/>
      </c>
      <c r="F74" s="9">
        <f>IF($L74="","",IF(INDEX(Movimientos!$I$1:$I$1001,$L74)&lt;0,-INDEX(Movimientos!$I$1:$I$1001,$L74),""))</f>
        <v/>
      </c>
      <c r="G74" s="10">
        <f>IF($F74="","",INDEX(Movimientos!$H$1:$H$1001,$L74))</f>
        <v/>
      </c>
      <c r="H74" s="10">
        <f>IF($F74="","",ROUND($F74*$G74,2))</f>
        <v/>
      </c>
      <c r="I74" s="9">
        <f>IF($L74="","",INDEX(Movimientos!$J$1:$J$1001,$L74))</f>
        <v/>
      </c>
      <c r="J74" s="10">
        <f>IF($L74="","",INDEX(Movimientos!$K$1:$K$1001,$L74))</f>
        <v/>
      </c>
      <c r="K74" s="10">
        <f>IF($L74="","",INDEX(Movimientos!$L$1:$L$1001,$L74))</f>
        <v/>
      </c>
      <c r="L74" s="17">
        <f>IF($B$3="","",IFERROR(MATCH($B$3&amp;"|"&amp;64,Movimientos!$P$1:$P$1001,0),""))</f>
        <v/>
      </c>
    </row>
    <row r="75">
      <c r="A75" s="31">
        <f>IF($L75="","",IF(INDEX(Movimientos!$A$1:$A$1001,$L75)="","",INDEX(Movimientos!$A$1:$A$1001,$L75)))</f>
        <v/>
      </c>
      <c r="B75" s="19">
        <f>IF($L75="","",INDEX(Movimientos!$D$1:$D$1001,$L75)&amp;IF(INDEX(Movimientos!$G$1:$G$1001,$L75)="",""," · "&amp;INDEX(Movimientos!$G$1:$G$1001,$L75)))</f>
        <v/>
      </c>
      <c r="C75" s="9">
        <f>IF($L75="","",IF(INDEX(Movimientos!$I$1:$I$1001,$L75)&gt;0,INDEX(Movimientos!$I$1:$I$1001,$L75),""))</f>
        <v/>
      </c>
      <c r="D75" s="10">
        <f>IF($C75="","",INDEX(Movimientos!$H$1:$H$1001,$L75))</f>
        <v/>
      </c>
      <c r="E75" s="10">
        <f>IF($C75="","",ROUND($C75*$D75,2))</f>
        <v/>
      </c>
      <c r="F75" s="9">
        <f>IF($L75="","",IF(INDEX(Movimientos!$I$1:$I$1001,$L75)&lt;0,-INDEX(Movimientos!$I$1:$I$1001,$L75),""))</f>
        <v/>
      </c>
      <c r="G75" s="10">
        <f>IF($F75="","",INDEX(Movimientos!$H$1:$H$1001,$L75))</f>
        <v/>
      </c>
      <c r="H75" s="10">
        <f>IF($F75="","",ROUND($F75*$G75,2))</f>
        <v/>
      </c>
      <c r="I75" s="9">
        <f>IF($L75="","",INDEX(Movimientos!$J$1:$J$1001,$L75))</f>
        <v/>
      </c>
      <c r="J75" s="10">
        <f>IF($L75="","",INDEX(Movimientos!$K$1:$K$1001,$L75))</f>
        <v/>
      </c>
      <c r="K75" s="10">
        <f>IF($L75="","",INDEX(Movimientos!$L$1:$L$1001,$L75))</f>
        <v/>
      </c>
      <c r="L75" s="17">
        <f>IF($B$3="","",IFERROR(MATCH($B$3&amp;"|"&amp;65,Movimientos!$P$1:$P$1001,0),""))</f>
        <v/>
      </c>
    </row>
    <row r="76">
      <c r="A76" s="31">
        <f>IF($L76="","",IF(INDEX(Movimientos!$A$1:$A$1001,$L76)="","",INDEX(Movimientos!$A$1:$A$1001,$L76)))</f>
        <v/>
      </c>
      <c r="B76" s="19">
        <f>IF($L76="","",INDEX(Movimientos!$D$1:$D$1001,$L76)&amp;IF(INDEX(Movimientos!$G$1:$G$1001,$L76)="",""," · "&amp;INDEX(Movimientos!$G$1:$G$1001,$L76)))</f>
        <v/>
      </c>
      <c r="C76" s="9">
        <f>IF($L76="","",IF(INDEX(Movimientos!$I$1:$I$1001,$L76)&gt;0,INDEX(Movimientos!$I$1:$I$1001,$L76),""))</f>
        <v/>
      </c>
      <c r="D76" s="10">
        <f>IF($C76="","",INDEX(Movimientos!$H$1:$H$1001,$L76))</f>
        <v/>
      </c>
      <c r="E76" s="10">
        <f>IF($C76="","",ROUND($C76*$D76,2))</f>
        <v/>
      </c>
      <c r="F76" s="9">
        <f>IF($L76="","",IF(INDEX(Movimientos!$I$1:$I$1001,$L76)&lt;0,-INDEX(Movimientos!$I$1:$I$1001,$L76),""))</f>
        <v/>
      </c>
      <c r="G76" s="10">
        <f>IF($F76="","",INDEX(Movimientos!$H$1:$H$1001,$L76))</f>
        <v/>
      </c>
      <c r="H76" s="10">
        <f>IF($F76="","",ROUND($F76*$G76,2))</f>
        <v/>
      </c>
      <c r="I76" s="9">
        <f>IF($L76="","",INDEX(Movimientos!$J$1:$J$1001,$L76))</f>
        <v/>
      </c>
      <c r="J76" s="10">
        <f>IF($L76="","",INDEX(Movimientos!$K$1:$K$1001,$L76))</f>
        <v/>
      </c>
      <c r="K76" s="10">
        <f>IF($L76="","",INDEX(Movimientos!$L$1:$L$1001,$L76))</f>
        <v/>
      </c>
      <c r="L76" s="17">
        <f>IF($B$3="","",IFERROR(MATCH($B$3&amp;"|"&amp;66,Movimientos!$P$1:$P$1001,0),""))</f>
        <v/>
      </c>
    </row>
    <row r="77">
      <c r="A77" s="31">
        <f>IF($L77="","",IF(INDEX(Movimientos!$A$1:$A$1001,$L77)="","",INDEX(Movimientos!$A$1:$A$1001,$L77)))</f>
        <v/>
      </c>
      <c r="B77" s="19">
        <f>IF($L77="","",INDEX(Movimientos!$D$1:$D$1001,$L77)&amp;IF(INDEX(Movimientos!$G$1:$G$1001,$L77)="",""," · "&amp;INDEX(Movimientos!$G$1:$G$1001,$L77)))</f>
        <v/>
      </c>
      <c r="C77" s="9">
        <f>IF($L77="","",IF(INDEX(Movimientos!$I$1:$I$1001,$L77)&gt;0,INDEX(Movimientos!$I$1:$I$1001,$L77),""))</f>
        <v/>
      </c>
      <c r="D77" s="10">
        <f>IF($C77="","",INDEX(Movimientos!$H$1:$H$1001,$L77))</f>
        <v/>
      </c>
      <c r="E77" s="10">
        <f>IF($C77="","",ROUND($C77*$D77,2))</f>
        <v/>
      </c>
      <c r="F77" s="9">
        <f>IF($L77="","",IF(INDEX(Movimientos!$I$1:$I$1001,$L77)&lt;0,-INDEX(Movimientos!$I$1:$I$1001,$L77),""))</f>
        <v/>
      </c>
      <c r="G77" s="10">
        <f>IF($F77="","",INDEX(Movimientos!$H$1:$H$1001,$L77))</f>
        <v/>
      </c>
      <c r="H77" s="10">
        <f>IF($F77="","",ROUND($F77*$G77,2))</f>
        <v/>
      </c>
      <c r="I77" s="9">
        <f>IF($L77="","",INDEX(Movimientos!$J$1:$J$1001,$L77))</f>
        <v/>
      </c>
      <c r="J77" s="10">
        <f>IF($L77="","",INDEX(Movimientos!$K$1:$K$1001,$L77))</f>
        <v/>
      </c>
      <c r="K77" s="10">
        <f>IF($L77="","",INDEX(Movimientos!$L$1:$L$1001,$L77))</f>
        <v/>
      </c>
      <c r="L77" s="17">
        <f>IF($B$3="","",IFERROR(MATCH($B$3&amp;"|"&amp;67,Movimientos!$P$1:$P$1001,0),""))</f>
        <v/>
      </c>
    </row>
    <row r="78">
      <c r="A78" s="31">
        <f>IF($L78="","",IF(INDEX(Movimientos!$A$1:$A$1001,$L78)="","",INDEX(Movimientos!$A$1:$A$1001,$L78)))</f>
        <v/>
      </c>
      <c r="B78" s="19">
        <f>IF($L78="","",INDEX(Movimientos!$D$1:$D$1001,$L78)&amp;IF(INDEX(Movimientos!$G$1:$G$1001,$L78)="",""," · "&amp;INDEX(Movimientos!$G$1:$G$1001,$L78)))</f>
        <v/>
      </c>
      <c r="C78" s="9">
        <f>IF($L78="","",IF(INDEX(Movimientos!$I$1:$I$1001,$L78)&gt;0,INDEX(Movimientos!$I$1:$I$1001,$L78),""))</f>
        <v/>
      </c>
      <c r="D78" s="10">
        <f>IF($C78="","",INDEX(Movimientos!$H$1:$H$1001,$L78))</f>
        <v/>
      </c>
      <c r="E78" s="10">
        <f>IF($C78="","",ROUND($C78*$D78,2))</f>
        <v/>
      </c>
      <c r="F78" s="9">
        <f>IF($L78="","",IF(INDEX(Movimientos!$I$1:$I$1001,$L78)&lt;0,-INDEX(Movimientos!$I$1:$I$1001,$L78),""))</f>
        <v/>
      </c>
      <c r="G78" s="10">
        <f>IF($F78="","",INDEX(Movimientos!$H$1:$H$1001,$L78))</f>
        <v/>
      </c>
      <c r="H78" s="10">
        <f>IF($F78="","",ROUND($F78*$G78,2))</f>
        <v/>
      </c>
      <c r="I78" s="9">
        <f>IF($L78="","",INDEX(Movimientos!$J$1:$J$1001,$L78))</f>
        <v/>
      </c>
      <c r="J78" s="10">
        <f>IF($L78="","",INDEX(Movimientos!$K$1:$K$1001,$L78))</f>
        <v/>
      </c>
      <c r="K78" s="10">
        <f>IF($L78="","",INDEX(Movimientos!$L$1:$L$1001,$L78))</f>
        <v/>
      </c>
      <c r="L78" s="17">
        <f>IF($B$3="","",IFERROR(MATCH($B$3&amp;"|"&amp;68,Movimientos!$P$1:$P$1001,0),""))</f>
        <v/>
      </c>
    </row>
    <row r="79">
      <c r="A79" s="31">
        <f>IF($L79="","",IF(INDEX(Movimientos!$A$1:$A$1001,$L79)="","",INDEX(Movimientos!$A$1:$A$1001,$L79)))</f>
        <v/>
      </c>
      <c r="B79" s="19">
        <f>IF($L79="","",INDEX(Movimientos!$D$1:$D$1001,$L79)&amp;IF(INDEX(Movimientos!$G$1:$G$1001,$L79)="",""," · "&amp;INDEX(Movimientos!$G$1:$G$1001,$L79)))</f>
        <v/>
      </c>
      <c r="C79" s="9">
        <f>IF($L79="","",IF(INDEX(Movimientos!$I$1:$I$1001,$L79)&gt;0,INDEX(Movimientos!$I$1:$I$1001,$L79),""))</f>
        <v/>
      </c>
      <c r="D79" s="10">
        <f>IF($C79="","",INDEX(Movimientos!$H$1:$H$1001,$L79))</f>
        <v/>
      </c>
      <c r="E79" s="10">
        <f>IF($C79="","",ROUND($C79*$D79,2))</f>
        <v/>
      </c>
      <c r="F79" s="9">
        <f>IF($L79="","",IF(INDEX(Movimientos!$I$1:$I$1001,$L79)&lt;0,-INDEX(Movimientos!$I$1:$I$1001,$L79),""))</f>
        <v/>
      </c>
      <c r="G79" s="10">
        <f>IF($F79="","",INDEX(Movimientos!$H$1:$H$1001,$L79))</f>
        <v/>
      </c>
      <c r="H79" s="10">
        <f>IF($F79="","",ROUND($F79*$G79,2))</f>
        <v/>
      </c>
      <c r="I79" s="9">
        <f>IF($L79="","",INDEX(Movimientos!$J$1:$J$1001,$L79))</f>
        <v/>
      </c>
      <c r="J79" s="10">
        <f>IF($L79="","",INDEX(Movimientos!$K$1:$K$1001,$L79))</f>
        <v/>
      </c>
      <c r="K79" s="10">
        <f>IF($L79="","",INDEX(Movimientos!$L$1:$L$1001,$L79))</f>
        <v/>
      </c>
      <c r="L79" s="17">
        <f>IF($B$3="","",IFERROR(MATCH($B$3&amp;"|"&amp;69,Movimientos!$P$1:$P$1001,0),""))</f>
        <v/>
      </c>
    </row>
    <row r="80">
      <c r="A80" s="31">
        <f>IF($L80="","",IF(INDEX(Movimientos!$A$1:$A$1001,$L80)="","",INDEX(Movimientos!$A$1:$A$1001,$L80)))</f>
        <v/>
      </c>
      <c r="B80" s="19">
        <f>IF($L80="","",INDEX(Movimientos!$D$1:$D$1001,$L80)&amp;IF(INDEX(Movimientos!$G$1:$G$1001,$L80)="",""," · "&amp;INDEX(Movimientos!$G$1:$G$1001,$L80)))</f>
        <v/>
      </c>
      <c r="C80" s="9">
        <f>IF($L80="","",IF(INDEX(Movimientos!$I$1:$I$1001,$L80)&gt;0,INDEX(Movimientos!$I$1:$I$1001,$L80),""))</f>
        <v/>
      </c>
      <c r="D80" s="10">
        <f>IF($C80="","",INDEX(Movimientos!$H$1:$H$1001,$L80))</f>
        <v/>
      </c>
      <c r="E80" s="10">
        <f>IF($C80="","",ROUND($C80*$D80,2))</f>
        <v/>
      </c>
      <c r="F80" s="9">
        <f>IF($L80="","",IF(INDEX(Movimientos!$I$1:$I$1001,$L80)&lt;0,-INDEX(Movimientos!$I$1:$I$1001,$L80),""))</f>
        <v/>
      </c>
      <c r="G80" s="10">
        <f>IF($F80="","",INDEX(Movimientos!$H$1:$H$1001,$L80))</f>
        <v/>
      </c>
      <c r="H80" s="10">
        <f>IF($F80="","",ROUND($F80*$G80,2))</f>
        <v/>
      </c>
      <c r="I80" s="9">
        <f>IF($L80="","",INDEX(Movimientos!$J$1:$J$1001,$L80))</f>
        <v/>
      </c>
      <c r="J80" s="10">
        <f>IF($L80="","",INDEX(Movimientos!$K$1:$K$1001,$L80))</f>
        <v/>
      </c>
      <c r="K80" s="10">
        <f>IF($L80="","",INDEX(Movimientos!$L$1:$L$1001,$L80))</f>
        <v/>
      </c>
      <c r="L80" s="17">
        <f>IF($B$3="","",IFERROR(MATCH($B$3&amp;"|"&amp;70,Movimientos!$P$1:$P$1001,0),""))</f>
        <v/>
      </c>
    </row>
    <row r="81">
      <c r="A81" s="31">
        <f>IF($L81="","",IF(INDEX(Movimientos!$A$1:$A$1001,$L81)="","",INDEX(Movimientos!$A$1:$A$1001,$L81)))</f>
        <v/>
      </c>
      <c r="B81" s="19">
        <f>IF($L81="","",INDEX(Movimientos!$D$1:$D$1001,$L81)&amp;IF(INDEX(Movimientos!$G$1:$G$1001,$L81)="",""," · "&amp;INDEX(Movimientos!$G$1:$G$1001,$L81)))</f>
        <v/>
      </c>
      <c r="C81" s="9">
        <f>IF($L81="","",IF(INDEX(Movimientos!$I$1:$I$1001,$L81)&gt;0,INDEX(Movimientos!$I$1:$I$1001,$L81),""))</f>
        <v/>
      </c>
      <c r="D81" s="10">
        <f>IF($C81="","",INDEX(Movimientos!$H$1:$H$1001,$L81))</f>
        <v/>
      </c>
      <c r="E81" s="10">
        <f>IF($C81="","",ROUND($C81*$D81,2))</f>
        <v/>
      </c>
      <c r="F81" s="9">
        <f>IF($L81="","",IF(INDEX(Movimientos!$I$1:$I$1001,$L81)&lt;0,-INDEX(Movimientos!$I$1:$I$1001,$L81),""))</f>
        <v/>
      </c>
      <c r="G81" s="10">
        <f>IF($F81="","",INDEX(Movimientos!$H$1:$H$1001,$L81))</f>
        <v/>
      </c>
      <c r="H81" s="10">
        <f>IF($F81="","",ROUND($F81*$G81,2))</f>
        <v/>
      </c>
      <c r="I81" s="9">
        <f>IF($L81="","",INDEX(Movimientos!$J$1:$J$1001,$L81))</f>
        <v/>
      </c>
      <c r="J81" s="10">
        <f>IF($L81="","",INDEX(Movimientos!$K$1:$K$1001,$L81))</f>
        <v/>
      </c>
      <c r="K81" s="10">
        <f>IF($L81="","",INDEX(Movimientos!$L$1:$L$1001,$L81))</f>
        <v/>
      </c>
      <c r="L81" s="17">
        <f>IF($B$3="","",IFERROR(MATCH($B$3&amp;"|"&amp;71,Movimientos!$P$1:$P$1001,0),""))</f>
        <v/>
      </c>
    </row>
    <row r="82">
      <c r="A82" s="31">
        <f>IF($L82="","",IF(INDEX(Movimientos!$A$1:$A$1001,$L82)="","",INDEX(Movimientos!$A$1:$A$1001,$L82)))</f>
        <v/>
      </c>
      <c r="B82" s="19">
        <f>IF($L82="","",INDEX(Movimientos!$D$1:$D$1001,$L82)&amp;IF(INDEX(Movimientos!$G$1:$G$1001,$L82)="",""," · "&amp;INDEX(Movimientos!$G$1:$G$1001,$L82)))</f>
        <v/>
      </c>
      <c r="C82" s="9">
        <f>IF($L82="","",IF(INDEX(Movimientos!$I$1:$I$1001,$L82)&gt;0,INDEX(Movimientos!$I$1:$I$1001,$L82),""))</f>
        <v/>
      </c>
      <c r="D82" s="10">
        <f>IF($C82="","",INDEX(Movimientos!$H$1:$H$1001,$L82))</f>
        <v/>
      </c>
      <c r="E82" s="10">
        <f>IF($C82="","",ROUND($C82*$D82,2))</f>
        <v/>
      </c>
      <c r="F82" s="9">
        <f>IF($L82="","",IF(INDEX(Movimientos!$I$1:$I$1001,$L82)&lt;0,-INDEX(Movimientos!$I$1:$I$1001,$L82),""))</f>
        <v/>
      </c>
      <c r="G82" s="10">
        <f>IF($F82="","",INDEX(Movimientos!$H$1:$H$1001,$L82))</f>
        <v/>
      </c>
      <c r="H82" s="10">
        <f>IF($F82="","",ROUND($F82*$G82,2))</f>
        <v/>
      </c>
      <c r="I82" s="9">
        <f>IF($L82="","",INDEX(Movimientos!$J$1:$J$1001,$L82))</f>
        <v/>
      </c>
      <c r="J82" s="10">
        <f>IF($L82="","",INDEX(Movimientos!$K$1:$K$1001,$L82))</f>
        <v/>
      </c>
      <c r="K82" s="10">
        <f>IF($L82="","",INDEX(Movimientos!$L$1:$L$1001,$L82))</f>
        <v/>
      </c>
      <c r="L82" s="17">
        <f>IF($B$3="","",IFERROR(MATCH($B$3&amp;"|"&amp;72,Movimientos!$P$1:$P$1001,0),""))</f>
        <v/>
      </c>
    </row>
    <row r="83">
      <c r="A83" s="31">
        <f>IF($L83="","",IF(INDEX(Movimientos!$A$1:$A$1001,$L83)="","",INDEX(Movimientos!$A$1:$A$1001,$L83)))</f>
        <v/>
      </c>
      <c r="B83" s="19">
        <f>IF($L83="","",INDEX(Movimientos!$D$1:$D$1001,$L83)&amp;IF(INDEX(Movimientos!$G$1:$G$1001,$L83)="",""," · "&amp;INDEX(Movimientos!$G$1:$G$1001,$L83)))</f>
        <v/>
      </c>
      <c r="C83" s="9">
        <f>IF($L83="","",IF(INDEX(Movimientos!$I$1:$I$1001,$L83)&gt;0,INDEX(Movimientos!$I$1:$I$1001,$L83),""))</f>
        <v/>
      </c>
      <c r="D83" s="10">
        <f>IF($C83="","",INDEX(Movimientos!$H$1:$H$1001,$L83))</f>
        <v/>
      </c>
      <c r="E83" s="10">
        <f>IF($C83="","",ROUND($C83*$D83,2))</f>
        <v/>
      </c>
      <c r="F83" s="9">
        <f>IF($L83="","",IF(INDEX(Movimientos!$I$1:$I$1001,$L83)&lt;0,-INDEX(Movimientos!$I$1:$I$1001,$L83),""))</f>
        <v/>
      </c>
      <c r="G83" s="10">
        <f>IF($F83="","",INDEX(Movimientos!$H$1:$H$1001,$L83))</f>
        <v/>
      </c>
      <c r="H83" s="10">
        <f>IF($F83="","",ROUND($F83*$G83,2))</f>
        <v/>
      </c>
      <c r="I83" s="9">
        <f>IF($L83="","",INDEX(Movimientos!$J$1:$J$1001,$L83))</f>
        <v/>
      </c>
      <c r="J83" s="10">
        <f>IF($L83="","",INDEX(Movimientos!$K$1:$K$1001,$L83))</f>
        <v/>
      </c>
      <c r="K83" s="10">
        <f>IF($L83="","",INDEX(Movimientos!$L$1:$L$1001,$L83))</f>
        <v/>
      </c>
      <c r="L83" s="17">
        <f>IF($B$3="","",IFERROR(MATCH($B$3&amp;"|"&amp;73,Movimientos!$P$1:$P$1001,0),""))</f>
        <v/>
      </c>
    </row>
    <row r="84">
      <c r="A84" s="31">
        <f>IF($L84="","",IF(INDEX(Movimientos!$A$1:$A$1001,$L84)="","",INDEX(Movimientos!$A$1:$A$1001,$L84)))</f>
        <v/>
      </c>
      <c r="B84" s="19">
        <f>IF($L84="","",INDEX(Movimientos!$D$1:$D$1001,$L84)&amp;IF(INDEX(Movimientos!$G$1:$G$1001,$L84)="",""," · "&amp;INDEX(Movimientos!$G$1:$G$1001,$L84)))</f>
        <v/>
      </c>
      <c r="C84" s="9">
        <f>IF($L84="","",IF(INDEX(Movimientos!$I$1:$I$1001,$L84)&gt;0,INDEX(Movimientos!$I$1:$I$1001,$L84),""))</f>
        <v/>
      </c>
      <c r="D84" s="10">
        <f>IF($C84="","",INDEX(Movimientos!$H$1:$H$1001,$L84))</f>
        <v/>
      </c>
      <c r="E84" s="10">
        <f>IF($C84="","",ROUND($C84*$D84,2))</f>
        <v/>
      </c>
      <c r="F84" s="9">
        <f>IF($L84="","",IF(INDEX(Movimientos!$I$1:$I$1001,$L84)&lt;0,-INDEX(Movimientos!$I$1:$I$1001,$L84),""))</f>
        <v/>
      </c>
      <c r="G84" s="10">
        <f>IF($F84="","",INDEX(Movimientos!$H$1:$H$1001,$L84))</f>
        <v/>
      </c>
      <c r="H84" s="10">
        <f>IF($F84="","",ROUND($F84*$G84,2))</f>
        <v/>
      </c>
      <c r="I84" s="9">
        <f>IF($L84="","",INDEX(Movimientos!$J$1:$J$1001,$L84))</f>
        <v/>
      </c>
      <c r="J84" s="10">
        <f>IF($L84="","",INDEX(Movimientos!$K$1:$K$1001,$L84))</f>
        <v/>
      </c>
      <c r="K84" s="10">
        <f>IF($L84="","",INDEX(Movimientos!$L$1:$L$1001,$L84))</f>
        <v/>
      </c>
      <c r="L84" s="17">
        <f>IF($B$3="","",IFERROR(MATCH($B$3&amp;"|"&amp;74,Movimientos!$P$1:$P$1001,0),""))</f>
        <v/>
      </c>
    </row>
    <row r="85">
      <c r="A85" s="31">
        <f>IF($L85="","",IF(INDEX(Movimientos!$A$1:$A$1001,$L85)="","",INDEX(Movimientos!$A$1:$A$1001,$L85)))</f>
        <v/>
      </c>
      <c r="B85" s="19">
        <f>IF($L85="","",INDEX(Movimientos!$D$1:$D$1001,$L85)&amp;IF(INDEX(Movimientos!$G$1:$G$1001,$L85)="",""," · "&amp;INDEX(Movimientos!$G$1:$G$1001,$L85)))</f>
        <v/>
      </c>
      <c r="C85" s="9">
        <f>IF($L85="","",IF(INDEX(Movimientos!$I$1:$I$1001,$L85)&gt;0,INDEX(Movimientos!$I$1:$I$1001,$L85),""))</f>
        <v/>
      </c>
      <c r="D85" s="10">
        <f>IF($C85="","",INDEX(Movimientos!$H$1:$H$1001,$L85))</f>
        <v/>
      </c>
      <c r="E85" s="10">
        <f>IF($C85="","",ROUND($C85*$D85,2))</f>
        <v/>
      </c>
      <c r="F85" s="9">
        <f>IF($L85="","",IF(INDEX(Movimientos!$I$1:$I$1001,$L85)&lt;0,-INDEX(Movimientos!$I$1:$I$1001,$L85),""))</f>
        <v/>
      </c>
      <c r="G85" s="10">
        <f>IF($F85="","",INDEX(Movimientos!$H$1:$H$1001,$L85))</f>
        <v/>
      </c>
      <c r="H85" s="10">
        <f>IF($F85="","",ROUND($F85*$G85,2))</f>
        <v/>
      </c>
      <c r="I85" s="9">
        <f>IF($L85="","",INDEX(Movimientos!$J$1:$J$1001,$L85))</f>
        <v/>
      </c>
      <c r="J85" s="10">
        <f>IF($L85="","",INDEX(Movimientos!$K$1:$K$1001,$L85))</f>
        <v/>
      </c>
      <c r="K85" s="10">
        <f>IF($L85="","",INDEX(Movimientos!$L$1:$L$1001,$L85))</f>
        <v/>
      </c>
      <c r="L85" s="17">
        <f>IF($B$3="","",IFERROR(MATCH($B$3&amp;"|"&amp;75,Movimientos!$P$1:$P$1001,0),""))</f>
        <v/>
      </c>
    </row>
    <row r="86">
      <c r="A86" s="31">
        <f>IF($L86="","",IF(INDEX(Movimientos!$A$1:$A$1001,$L86)="","",INDEX(Movimientos!$A$1:$A$1001,$L86)))</f>
        <v/>
      </c>
      <c r="B86" s="19">
        <f>IF($L86="","",INDEX(Movimientos!$D$1:$D$1001,$L86)&amp;IF(INDEX(Movimientos!$G$1:$G$1001,$L86)="",""," · "&amp;INDEX(Movimientos!$G$1:$G$1001,$L86)))</f>
        <v/>
      </c>
      <c r="C86" s="9">
        <f>IF($L86="","",IF(INDEX(Movimientos!$I$1:$I$1001,$L86)&gt;0,INDEX(Movimientos!$I$1:$I$1001,$L86),""))</f>
        <v/>
      </c>
      <c r="D86" s="10">
        <f>IF($C86="","",INDEX(Movimientos!$H$1:$H$1001,$L86))</f>
        <v/>
      </c>
      <c r="E86" s="10">
        <f>IF($C86="","",ROUND($C86*$D86,2))</f>
        <v/>
      </c>
      <c r="F86" s="9">
        <f>IF($L86="","",IF(INDEX(Movimientos!$I$1:$I$1001,$L86)&lt;0,-INDEX(Movimientos!$I$1:$I$1001,$L86),""))</f>
        <v/>
      </c>
      <c r="G86" s="10">
        <f>IF($F86="","",INDEX(Movimientos!$H$1:$H$1001,$L86))</f>
        <v/>
      </c>
      <c r="H86" s="10">
        <f>IF($F86="","",ROUND($F86*$G86,2))</f>
        <v/>
      </c>
      <c r="I86" s="9">
        <f>IF($L86="","",INDEX(Movimientos!$J$1:$J$1001,$L86))</f>
        <v/>
      </c>
      <c r="J86" s="10">
        <f>IF($L86="","",INDEX(Movimientos!$K$1:$K$1001,$L86))</f>
        <v/>
      </c>
      <c r="K86" s="10">
        <f>IF($L86="","",INDEX(Movimientos!$L$1:$L$1001,$L86))</f>
        <v/>
      </c>
      <c r="L86" s="17">
        <f>IF($B$3="","",IFERROR(MATCH($B$3&amp;"|"&amp;76,Movimientos!$P$1:$P$1001,0),""))</f>
        <v/>
      </c>
    </row>
    <row r="87">
      <c r="A87" s="31">
        <f>IF($L87="","",IF(INDEX(Movimientos!$A$1:$A$1001,$L87)="","",INDEX(Movimientos!$A$1:$A$1001,$L87)))</f>
        <v/>
      </c>
      <c r="B87" s="19">
        <f>IF($L87="","",INDEX(Movimientos!$D$1:$D$1001,$L87)&amp;IF(INDEX(Movimientos!$G$1:$G$1001,$L87)="",""," · "&amp;INDEX(Movimientos!$G$1:$G$1001,$L87)))</f>
        <v/>
      </c>
      <c r="C87" s="9">
        <f>IF($L87="","",IF(INDEX(Movimientos!$I$1:$I$1001,$L87)&gt;0,INDEX(Movimientos!$I$1:$I$1001,$L87),""))</f>
        <v/>
      </c>
      <c r="D87" s="10">
        <f>IF($C87="","",INDEX(Movimientos!$H$1:$H$1001,$L87))</f>
        <v/>
      </c>
      <c r="E87" s="10">
        <f>IF($C87="","",ROUND($C87*$D87,2))</f>
        <v/>
      </c>
      <c r="F87" s="9">
        <f>IF($L87="","",IF(INDEX(Movimientos!$I$1:$I$1001,$L87)&lt;0,-INDEX(Movimientos!$I$1:$I$1001,$L87),""))</f>
        <v/>
      </c>
      <c r="G87" s="10">
        <f>IF($F87="","",INDEX(Movimientos!$H$1:$H$1001,$L87))</f>
        <v/>
      </c>
      <c r="H87" s="10">
        <f>IF($F87="","",ROUND($F87*$G87,2))</f>
        <v/>
      </c>
      <c r="I87" s="9">
        <f>IF($L87="","",INDEX(Movimientos!$J$1:$J$1001,$L87))</f>
        <v/>
      </c>
      <c r="J87" s="10">
        <f>IF($L87="","",INDEX(Movimientos!$K$1:$K$1001,$L87))</f>
        <v/>
      </c>
      <c r="K87" s="10">
        <f>IF($L87="","",INDEX(Movimientos!$L$1:$L$1001,$L87))</f>
        <v/>
      </c>
      <c r="L87" s="17">
        <f>IF($B$3="","",IFERROR(MATCH($B$3&amp;"|"&amp;77,Movimientos!$P$1:$P$1001,0),""))</f>
        <v/>
      </c>
    </row>
    <row r="88">
      <c r="A88" s="31">
        <f>IF($L88="","",IF(INDEX(Movimientos!$A$1:$A$1001,$L88)="","",INDEX(Movimientos!$A$1:$A$1001,$L88)))</f>
        <v/>
      </c>
      <c r="B88" s="19">
        <f>IF($L88="","",INDEX(Movimientos!$D$1:$D$1001,$L88)&amp;IF(INDEX(Movimientos!$G$1:$G$1001,$L88)="",""," · "&amp;INDEX(Movimientos!$G$1:$G$1001,$L88)))</f>
        <v/>
      </c>
      <c r="C88" s="9">
        <f>IF($L88="","",IF(INDEX(Movimientos!$I$1:$I$1001,$L88)&gt;0,INDEX(Movimientos!$I$1:$I$1001,$L88),""))</f>
        <v/>
      </c>
      <c r="D88" s="10">
        <f>IF($C88="","",INDEX(Movimientos!$H$1:$H$1001,$L88))</f>
        <v/>
      </c>
      <c r="E88" s="10">
        <f>IF($C88="","",ROUND($C88*$D88,2))</f>
        <v/>
      </c>
      <c r="F88" s="9">
        <f>IF($L88="","",IF(INDEX(Movimientos!$I$1:$I$1001,$L88)&lt;0,-INDEX(Movimientos!$I$1:$I$1001,$L88),""))</f>
        <v/>
      </c>
      <c r="G88" s="10">
        <f>IF($F88="","",INDEX(Movimientos!$H$1:$H$1001,$L88))</f>
        <v/>
      </c>
      <c r="H88" s="10">
        <f>IF($F88="","",ROUND($F88*$G88,2))</f>
        <v/>
      </c>
      <c r="I88" s="9">
        <f>IF($L88="","",INDEX(Movimientos!$J$1:$J$1001,$L88))</f>
        <v/>
      </c>
      <c r="J88" s="10">
        <f>IF($L88="","",INDEX(Movimientos!$K$1:$K$1001,$L88))</f>
        <v/>
      </c>
      <c r="K88" s="10">
        <f>IF($L88="","",INDEX(Movimientos!$L$1:$L$1001,$L88))</f>
        <v/>
      </c>
      <c r="L88" s="17">
        <f>IF($B$3="","",IFERROR(MATCH($B$3&amp;"|"&amp;78,Movimientos!$P$1:$P$1001,0),""))</f>
        <v/>
      </c>
    </row>
    <row r="89">
      <c r="A89" s="31">
        <f>IF($L89="","",IF(INDEX(Movimientos!$A$1:$A$1001,$L89)="","",INDEX(Movimientos!$A$1:$A$1001,$L89)))</f>
        <v/>
      </c>
      <c r="B89" s="19">
        <f>IF($L89="","",INDEX(Movimientos!$D$1:$D$1001,$L89)&amp;IF(INDEX(Movimientos!$G$1:$G$1001,$L89)="",""," · "&amp;INDEX(Movimientos!$G$1:$G$1001,$L89)))</f>
        <v/>
      </c>
      <c r="C89" s="9">
        <f>IF($L89="","",IF(INDEX(Movimientos!$I$1:$I$1001,$L89)&gt;0,INDEX(Movimientos!$I$1:$I$1001,$L89),""))</f>
        <v/>
      </c>
      <c r="D89" s="10">
        <f>IF($C89="","",INDEX(Movimientos!$H$1:$H$1001,$L89))</f>
        <v/>
      </c>
      <c r="E89" s="10">
        <f>IF($C89="","",ROUND($C89*$D89,2))</f>
        <v/>
      </c>
      <c r="F89" s="9">
        <f>IF($L89="","",IF(INDEX(Movimientos!$I$1:$I$1001,$L89)&lt;0,-INDEX(Movimientos!$I$1:$I$1001,$L89),""))</f>
        <v/>
      </c>
      <c r="G89" s="10">
        <f>IF($F89="","",INDEX(Movimientos!$H$1:$H$1001,$L89))</f>
        <v/>
      </c>
      <c r="H89" s="10">
        <f>IF($F89="","",ROUND($F89*$G89,2))</f>
        <v/>
      </c>
      <c r="I89" s="9">
        <f>IF($L89="","",INDEX(Movimientos!$J$1:$J$1001,$L89))</f>
        <v/>
      </c>
      <c r="J89" s="10">
        <f>IF($L89="","",INDEX(Movimientos!$K$1:$K$1001,$L89))</f>
        <v/>
      </c>
      <c r="K89" s="10">
        <f>IF($L89="","",INDEX(Movimientos!$L$1:$L$1001,$L89))</f>
        <v/>
      </c>
      <c r="L89" s="17">
        <f>IF($B$3="","",IFERROR(MATCH($B$3&amp;"|"&amp;79,Movimientos!$P$1:$P$1001,0),""))</f>
        <v/>
      </c>
    </row>
    <row r="90">
      <c r="A90" s="31">
        <f>IF($L90="","",IF(INDEX(Movimientos!$A$1:$A$1001,$L90)="","",INDEX(Movimientos!$A$1:$A$1001,$L90)))</f>
        <v/>
      </c>
      <c r="B90" s="19">
        <f>IF($L90="","",INDEX(Movimientos!$D$1:$D$1001,$L90)&amp;IF(INDEX(Movimientos!$G$1:$G$1001,$L90)="",""," · "&amp;INDEX(Movimientos!$G$1:$G$1001,$L90)))</f>
        <v/>
      </c>
      <c r="C90" s="9">
        <f>IF($L90="","",IF(INDEX(Movimientos!$I$1:$I$1001,$L90)&gt;0,INDEX(Movimientos!$I$1:$I$1001,$L90),""))</f>
        <v/>
      </c>
      <c r="D90" s="10">
        <f>IF($C90="","",INDEX(Movimientos!$H$1:$H$1001,$L90))</f>
        <v/>
      </c>
      <c r="E90" s="10">
        <f>IF($C90="","",ROUND($C90*$D90,2))</f>
        <v/>
      </c>
      <c r="F90" s="9">
        <f>IF($L90="","",IF(INDEX(Movimientos!$I$1:$I$1001,$L90)&lt;0,-INDEX(Movimientos!$I$1:$I$1001,$L90),""))</f>
        <v/>
      </c>
      <c r="G90" s="10">
        <f>IF($F90="","",INDEX(Movimientos!$H$1:$H$1001,$L90))</f>
        <v/>
      </c>
      <c r="H90" s="10">
        <f>IF($F90="","",ROUND($F90*$G90,2))</f>
        <v/>
      </c>
      <c r="I90" s="9">
        <f>IF($L90="","",INDEX(Movimientos!$J$1:$J$1001,$L90))</f>
        <v/>
      </c>
      <c r="J90" s="10">
        <f>IF($L90="","",INDEX(Movimientos!$K$1:$K$1001,$L90))</f>
        <v/>
      </c>
      <c r="K90" s="10">
        <f>IF($L90="","",INDEX(Movimientos!$L$1:$L$1001,$L90))</f>
        <v/>
      </c>
      <c r="L90" s="17">
        <f>IF($B$3="","",IFERROR(MATCH($B$3&amp;"|"&amp;80,Movimientos!$P$1:$P$1001,0),""))</f>
        <v/>
      </c>
    </row>
    <row r="91">
      <c r="A91" s="31">
        <f>IF($L91="","",IF(INDEX(Movimientos!$A$1:$A$1001,$L91)="","",INDEX(Movimientos!$A$1:$A$1001,$L91)))</f>
        <v/>
      </c>
      <c r="B91" s="19">
        <f>IF($L91="","",INDEX(Movimientos!$D$1:$D$1001,$L91)&amp;IF(INDEX(Movimientos!$G$1:$G$1001,$L91)="",""," · "&amp;INDEX(Movimientos!$G$1:$G$1001,$L91)))</f>
        <v/>
      </c>
      <c r="C91" s="9">
        <f>IF($L91="","",IF(INDEX(Movimientos!$I$1:$I$1001,$L91)&gt;0,INDEX(Movimientos!$I$1:$I$1001,$L91),""))</f>
        <v/>
      </c>
      <c r="D91" s="10">
        <f>IF($C91="","",INDEX(Movimientos!$H$1:$H$1001,$L91))</f>
        <v/>
      </c>
      <c r="E91" s="10">
        <f>IF($C91="","",ROUND($C91*$D91,2))</f>
        <v/>
      </c>
      <c r="F91" s="9">
        <f>IF($L91="","",IF(INDEX(Movimientos!$I$1:$I$1001,$L91)&lt;0,-INDEX(Movimientos!$I$1:$I$1001,$L91),""))</f>
        <v/>
      </c>
      <c r="G91" s="10">
        <f>IF($F91="","",INDEX(Movimientos!$H$1:$H$1001,$L91))</f>
        <v/>
      </c>
      <c r="H91" s="10">
        <f>IF($F91="","",ROUND($F91*$G91,2))</f>
        <v/>
      </c>
      <c r="I91" s="9">
        <f>IF($L91="","",INDEX(Movimientos!$J$1:$J$1001,$L91))</f>
        <v/>
      </c>
      <c r="J91" s="10">
        <f>IF($L91="","",INDEX(Movimientos!$K$1:$K$1001,$L91))</f>
        <v/>
      </c>
      <c r="K91" s="10">
        <f>IF($L91="","",INDEX(Movimientos!$L$1:$L$1001,$L91))</f>
        <v/>
      </c>
      <c r="L91" s="17">
        <f>IF($B$3="","",IFERROR(MATCH($B$3&amp;"|"&amp;81,Movimientos!$P$1:$P$1001,0),""))</f>
        <v/>
      </c>
    </row>
    <row r="92">
      <c r="A92" s="31">
        <f>IF($L92="","",IF(INDEX(Movimientos!$A$1:$A$1001,$L92)="","",INDEX(Movimientos!$A$1:$A$1001,$L92)))</f>
        <v/>
      </c>
      <c r="B92" s="19">
        <f>IF($L92="","",INDEX(Movimientos!$D$1:$D$1001,$L92)&amp;IF(INDEX(Movimientos!$G$1:$G$1001,$L92)="",""," · "&amp;INDEX(Movimientos!$G$1:$G$1001,$L92)))</f>
        <v/>
      </c>
      <c r="C92" s="9">
        <f>IF($L92="","",IF(INDEX(Movimientos!$I$1:$I$1001,$L92)&gt;0,INDEX(Movimientos!$I$1:$I$1001,$L92),""))</f>
        <v/>
      </c>
      <c r="D92" s="10">
        <f>IF($C92="","",INDEX(Movimientos!$H$1:$H$1001,$L92))</f>
        <v/>
      </c>
      <c r="E92" s="10">
        <f>IF($C92="","",ROUND($C92*$D92,2))</f>
        <v/>
      </c>
      <c r="F92" s="9">
        <f>IF($L92="","",IF(INDEX(Movimientos!$I$1:$I$1001,$L92)&lt;0,-INDEX(Movimientos!$I$1:$I$1001,$L92),""))</f>
        <v/>
      </c>
      <c r="G92" s="10">
        <f>IF($F92="","",INDEX(Movimientos!$H$1:$H$1001,$L92))</f>
        <v/>
      </c>
      <c r="H92" s="10">
        <f>IF($F92="","",ROUND($F92*$G92,2))</f>
        <v/>
      </c>
      <c r="I92" s="9">
        <f>IF($L92="","",INDEX(Movimientos!$J$1:$J$1001,$L92))</f>
        <v/>
      </c>
      <c r="J92" s="10">
        <f>IF($L92="","",INDEX(Movimientos!$K$1:$K$1001,$L92))</f>
        <v/>
      </c>
      <c r="K92" s="10">
        <f>IF($L92="","",INDEX(Movimientos!$L$1:$L$1001,$L92))</f>
        <v/>
      </c>
      <c r="L92" s="17">
        <f>IF($B$3="","",IFERROR(MATCH($B$3&amp;"|"&amp;82,Movimientos!$P$1:$P$1001,0),""))</f>
        <v/>
      </c>
    </row>
    <row r="93">
      <c r="A93" s="31">
        <f>IF($L93="","",IF(INDEX(Movimientos!$A$1:$A$1001,$L93)="","",INDEX(Movimientos!$A$1:$A$1001,$L93)))</f>
        <v/>
      </c>
      <c r="B93" s="19">
        <f>IF($L93="","",INDEX(Movimientos!$D$1:$D$1001,$L93)&amp;IF(INDEX(Movimientos!$G$1:$G$1001,$L93)="",""," · "&amp;INDEX(Movimientos!$G$1:$G$1001,$L93)))</f>
        <v/>
      </c>
      <c r="C93" s="9">
        <f>IF($L93="","",IF(INDEX(Movimientos!$I$1:$I$1001,$L93)&gt;0,INDEX(Movimientos!$I$1:$I$1001,$L93),""))</f>
        <v/>
      </c>
      <c r="D93" s="10">
        <f>IF($C93="","",INDEX(Movimientos!$H$1:$H$1001,$L93))</f>
        <v/>
      </c>
      <c r="E93" s="10">
        <f>IF($C93="","",ROUND($C93*$D93,2))</f>
        <v/>
      </c>
      <c r="F93" s="9">
        <f>IF($L93="","",IF(INDEX(Movimientos!$I$1:$I$1001,$L93)&lt;0,-INDEX(Movimientos!$I$1:$I$1001,$L93),""))</f>
        <v/>
      </c>
      <c r="G93" s="10">
        <f>IF($F93="","",INDEX(Movimientos!$H$1:$H$1001,$L93))</f>
        <v/>
      </c>
      <c r="H93" s="10">
        <f>IF($F93="","",ROUND($F93*$G93,2))</f>
        <v/>
      </c>
      <c r="I93" s="9">
        <f>IF($L93="","",INDEX(Movimientos!$J$1:$J$1001,$L93))</f>
        <v/>
      </c>
      <c r="J93" s="10">
        <f>IF($L93="","",INDEX(Movimientos!$K$1:$K$1001,$L93))</f>
        <v/>
      </c>
      <c r="K93" s="10">
        <f>IF($L93="","",INDEX(Movimientos!$L$1:$L$1001,$L93))</f>
        <v/>
      </c>
      <c r="L93" s="17">
        <f>IF($B$3="","",IFERROR(MATCH($B$3&amp;"|"&amp;83,Movimientos!$P$1:$P$1001,0),""))</f>
        <v/>
      </c>
    </row>
    <row r="94">
      <c r="A94" s="31">
        <f>IF($L94="","",IF(INDEX(Movimientos!$A$1:$A$1001,$L94)="","",INDEX(Movimientos!$A$1:$A$1001,$L94)))</f>
        <v/>
      </c>
      <c r="B94" s="19">
        <f>IF($L94="","",INDEX(Movimientos!$D$1:$D$1001,$L94)&amp;IF(INDEX(Movimientos!$G$1:$G$1001,$L94)="",""," · "&amp;INDEX(Movimientos!$G$1:$G$1001,$L94)))</f>
        <v/>
      </c>
      <c r="C94" s="9">
        <f>IF($L94="","",IF(INDEX(Movimientos!$I$1:$I$1001,$L94)&gt;0,INDEX(Movimientos!$I$1:$I$1001,$L94),""))</f>
        <v/>
      </c>
      <c r="D94" s="10">
        <f>IF($C94="","",INDEX(Movimientos!$H$1:$H$1001,$L94))</f>
        <v/>
      </c>
      <c r="E94" s="10">
        <f>IF($C94="","",ROUND($C94*$D94,2))</f>
        <v/>
      </c>
      <c r="F94" s="9">
        <f>IF($L94="","",IF(INDEX(Movimientos!$I$1:$I$1001,$L94)&lt;0,-INDEX(Movimientos!$I$1:$I$1001,$L94),""))</f>
        <v/>
      </c>
      <c r="G94" s="10">
        <f>IF($F94="","",INDEX(Movimientos!$H$1:$H$1001,$L94))</f>
        <v/>
      </c>
      <c r="H94" s="10">
        <f>IF($F94="","",ROUND($F94*$G94,2))</f>
        <v/>
      </c>
      <c r="I94" s="9">
        <f>IF($L94="","",INDEX(Movimientos!$J$1:$J$1001,$L94))</f>
        <v/>
      </c>
      <c r="J94" s="10">
        <f>IF($L94="","",INDEX(Movimientos!$K$1:$K$1001,$L94))</f>
        <v/>
      </c>
      <c r="K94" s="10">
        <f>IF($L94="","",INDEX(Movimientos!$L$1:$L$1001,$L94))</f>
        <v/>
      </c>
      <c r="L94" s="17">
        <f>IF($B$3="","",IFERROR(MATCH($B$3&amp;"|"&amp;84,Movimientos!$P$1:$P$1001,0),""))</f>
        <v/>
      </c>
    </row>
    <row r="95">
      <c r="A95" s="31">
        <f>IF($L95="","",IF(INDEX(Movimientos!$A$1:$A$1001,$L95)="","",INDEX(Movimientos!$A$1:$A$1001,$L95)))</f>
        <v/>
      </c>
      <c r="B95" s="19">
        <f>IF($L95="","",INDEX(Movimientos!$D$1:$D$1001,$L95)&amp;IF(INDEX(Movimientos!$G$1:$G$1001,$L95)="",""," · "&amp;INDEX(Movimientos!$G$1:$G$1001,$L95)))</f>
        <v/>
      </c>
      <c r="C95" s="9">
        <f>IF($L95="","",IF(INDEX(Movimientos!$I$1:$I$1001,$L95)&gt;0,INDEX(Movimientos!$I$1:$I$1001,$L95),""))</f>
        <v/>
      </c>
      <c r="D95" s="10">
        <f>IF($C95="","",INDEX(Movimientos!$H$1:$H$1001,$L95))</f>
        <v/>
      </c>
      <c r="E95" s="10">
        <f>IF($C95="","",ROUND($C95*$D95,2))</f>
        <v/>
      </c>
      <c r="F95" s="9">
        <f>IF($L95="","",IF(INDEX(Movimientos!$I$1:$I$1001,$L95)&lt;0,-INDEX(Movimientos!$I$1:$I$1001,$L95),""))</f>
        <v/>
      </c>
      <c r="G95" s="10">
        <f>IF($F95="","",INDEX(Movimientos!$H$1:$H$1001,$L95))</f>
        <v/>
      </c>
      <c r="H95" s="10">
        <f>IF($F95="","",ROUND($F95*$G95,2))</f>
        <v/>
      </c>
      <c r="I95" s="9">
        <f>IF($L95="","",INDEX(Movimientos!$J$1:$J$1001,$L95))</f>
        <v/>
      </c>
      <c r="J95" s="10">
        <f>IF($L95="","",INDEX(Movimientos!$K$1:$K$1001,$L95))</f>
        <v/>
      </c>
      <c r="K95" s="10">
        <f>IF($L95="","",INDEX(Movimientos!$L$1:$L$1001,$L95))</f>
        <v/>
      </c>
      <c r="L95" s="17">
        <f>IF($B$3="","",IFERROR(MATCH($B$3&amp;"|"&amp;85,Movimientos!$P$1:$P$1001,0),""))</f>
        <v/>
      </c>
    </row>
    <row r="96">
      <c r="A96" s="31">
        <f>IF($L96="","",IF(INDEX(Movimientos!$A$1:$A$1001,$L96)="","",INDEX(Movimientos!$A$1:$A$1001,$L96)))</f>
        <v/>
      </c>
      <c r="B96" s="19">
        <f>IF($L96="","",INDEX(Movimientos!$D$1:$D$1001,$L96)&amp;IF(INDEX(Movimientos!$G$1:$G$1001,$L96)="",""," · "&amp;INDEX(Movimientos!$G$1:$G$1001,$L96)))</f>
        <v/>
      </c>
      <c r="C96" s="9">
        <f>IF($L96="","",IF(INDEX(Movimientos!$I$1:$I$1001,$L96)&gt;0,INDEX(Movimientos!$I$1:$I$1001,$L96),""))</f>
        <v/>
      </c>
      <c r="D96" s="10">
        <f>IF($C96="","",INDEX(Movimientos!$H$1:$H$1001,$L96))</f>
        <v/>
      </c>
      <c r="E96" s="10">
        <f>IF($C96="","",ROUND($C96*$D96,2))</f>
        <v/>
      </c>
      <c r="F96" s="9">
        <f>IF($L96="","",IF(INDEX(Movimientos!$I$1:$I$1001,$L96)&lt;0,-INDEX(Movimientos!$I$1:$I$1001,$L96),""))</f>
        <v/>
      </c>
      <c r="G96" s="10">
        <f>IF($F96="","",INDEX(Movimientos!$H$1:$H$1001,$L96))</f>
        <v/>
      </c>
      <c r="H96" s="10">
        <f>IF($F96="","",ROUND($F96*$G96,2))</f>
        <v/>
      </c>
      <c r="I96" s="9">
        <f>IF($L96="","",INDEX(Movimientos!$J$1:$J$1001,$L96))</f>
        <v/>
      </c>
      <c r="J96" s="10">
        <f>IF($L96="","",INDEX(Movimientos!$K$1:$K$1001,$L96))</f>
        <v/>
      </c>
      <c r="K96" s="10">
        <f>IF($L96="","",INDEX(Movimientos!$L$1:$L$1001,$L96))</f>
        <v/>
      </c>
      <c r="L96" s="17">
        <f>IF($B$3="","",IFERROR(MATCH($B$3&amp;"|"&amp;86,Movimientos!$P$1:$P$1001,0),""))</f>
        <v/>
      </c>
    </row>
    <row r="97">
      <c r="A97" s="31">
        <f>IF($L97="","",IF(INDEX(Movimientos!$A$1:$A$1001,$L97)="","",INDEX(Movimientos!$A$1:$A$1001,$L97)))</f>
        <v/>
      </c>
      <c r="B97" s="19">
        <f>IF($L97="","",INDEX(Movimientos!$D$1:$D$1001,$L97)&amp;IF(INDEX(Movimientos!$G$1:$G$1001,$L97)="",""," · "&amp;INDEX(Movimientos!$G$1:$G$1001,$L97)))</f>
        <v/>
      </c>
      <c r="C97" s="9">
        <f>IF($L97="","",IF(INDEX(Movimientos!$I$1:$I$1001,$L97)&gt;0,INDEX(Movimientos!$I$1:$I$1001,$L97),""))</f>
        <v/>
      </c>
      <c r="D97" s="10">
        <f>IF($C97="","",INDEX(Movimientos!$H$1:$H$1001,$L97))</f>
        <v/>
      </c>
      <c r="E97" s="10">
        <f>IF($C97="","",ROUND($C97*$D97,2))</f>
        <v/>
      </c>
      <c r="F97" s="9">
        <f>IF($L97="","",IF(INDEX(Movimientos!$I$1:$I$1001,$L97)&lt;0,-INDEX(Movimientos!$I$1:$I$1001,$L97),""))</f>
        <v/>
      </c>
      <c r="G97" s="10">
        <f>IF($F97="","",INDEX(Movimientos!$H$1:$H$1001,$L97))</f>
        <v/>
      </c>
      <c r="H97" s="10">
        <f>IF($F97="","",ROUND($F97*$G97,2))</f>
        <v/>
      </c>
      <c r="I97" s="9">
        <f>IF($L97="","",INDEX(Movimientos!$J$1:$J$1001,$L97))</f>
        <v/>
      </c>
      <c r="J97" s="10">
        <f>IF($L97="","",INDEX(Movimientos!$K$1:$K$1001,$L97))</f>
        <v/>
      </c>
      <c r="K97" s="10">
        <f>IF($L97="","",INDEX(Movimientos!$L$1:$L$1001,$L97))</f>
        <v/>
      </c>
      <c r="L97" s="17">
        <f>IF($B$3="","",IFERROR(MATCH($B$3&amp;"|"&amp;87,Movimientos!$P$1:$P$1001,0),""))</f>
        <v/>
      </c>
    </row>
    <row r="98">
      <c r="A98" s="31">
        <f>IF($L98="","",IF(INDEX(Movimientos!$A$1:$A$1001,$L98)="","",INDEX(Movimientos!$A$1:$A$1001,$L98)))</f>
        <v/>
      </c>
      <c r="B98" s="19">
        <f>IF($L98="","",INDEX(Movimientos!$D$1:$D$1001,$L98)&amp;IF(INDEX(Movimientos!$G$1:$G$1001,$L98)="",""," · "&amp;INDEX(Movimientos!$G$1:$G$1001,$L98)))</f>
        <v/>
      </c>
      <c r="C98" s="9">
        <f>IF($L98="","",IF(INDEX(Movimientos!$I$1:$I$1001,$L98)&gt;0,INDEX(Movimientos!$I$1:$I$1001,$L98),""))</f>
        <v/>
      </c>
      <c r="D98" s="10">
        <f>IF($C98="","",INDEX(Movimientos!$H$1:$H$1001,$L98))</f>
        <v/>
      </c>
      <c r="E98" s="10">
        <f>IF($C98="","",ROUND($C98*$D98,2))</f>
        <v/>
      </c>
      <c r="F98" s="9">
        <f>IF($L98="","",IF(INDEX(Movimientos!$I$1:$I$1001,$L98)&lt;0,-INDEX(Movimientos!$I$1:$I$1001,$L98),""))</f>
        <v/>
      </c>
      <c r="G98" s="10">
        <f>IF($F98="","",INDEX(Movimientos!$H$1:$H$1001,$L98))</f>
        <v/>
      </c>
      <c r="H98" s="10">
        <f>IF($F98="","",ROUND($F98*$G98,2))</f>
        <v/>
      </c>
      <c r="I98" s="9">
        <f>IF($L98="","",INDEX(Movimientos!$J$1:$J$1001,$L98))</f>
        <v/>
      </c>
      <c r="J98" s="10">
        <f>IF($L98="","",INDEX(Movimientos!$K$1:$K$1001,$L98))</f>
        <v/>
      </c>
      <c r="K98" s="10">
        <f>IF($L98="","",INDEX(Movimientos!$L$1:$L$1001,$L98))</f>
        <v/>
      </c>
      <c r="L98" s="17">
        <f>IF($B$3="","",IFERROR(MATCH($B$3&amp;"|"&amp;88,Movimientos!$P$1:$P$1001,0),""))</f>
        <v/>
      </c>
    </row>
    <row r="99">
      <c r="A99" s="31">
        <f>IF($L99="","",IF(INDEX(Movimientos!$A$1:$A$1001,$L99)="","",INDEX(Movimientos!$A$1:$A$1001,$L99)))</f>
        <v/>
      </c>
      <c r="B99" s="19">
        <f>IF($L99="","",INDEX(Movimientos!$D$1:$D$1001,$L99)&amp;IF(INDEX(Movimientos!$G$1:$G$1001,$L99)="",""," · "&amp;INDEX(Movimientos!$G$1:$G$1001,$L99)))</f>
        <v/>
      </c>
      <c r="C99" s="9">
        <f>IF($L99="","",IF(INDEX(Movimientos!$I$1:$I$1001,$L99)&gt;0,INDEX(Movimientos!$I$1:$I$1001,$L99),""))</f>
        <v/>
      </c>
      <c r="D99" s="10">
        <f>IF($C99="","",INDEX(Movimientos!$H$1:$H$1001,$L99))</f>
        <v/>
      </c>
      <c r="E99" s="10">
        <f>IF($C99="","",ROUND($C99*$D99,2))</f>
        <v/>
      </c>
      <c r="F99" s="9">
        <f>IF($L99="","",IF(INDEX(Movimientos!$I$1:$I$1001,$L99)&lt;0,-INDEX(Movimientos!$I$1:$I$1001,$L99),""))</f>
        <v/>
      </c>
      <c r="G99" s="10">
        <f>IF($F99="","",INDEX(Movimientos!$H$1:$H$1001,$L99))</f>
        <v/>
      </c>
      <c r="H99" s="10">
        <f>IF($F99="","",ROUND($F99*$G99,2))</f>
        <v/>
      </c>
      <c r="I99" s="9">
        <f>IF($L99="","",INDEX(Movimientos!$J$1:$J$1001,$L99))</f>
        <v/>
      </c>
      <c r="J99" s="10">
        <f>IF($L99="","",INDEX(Movimientos!$K$1:$K$1001,$L99))</f>
        <v/>
      </c>
      <c r="K99" s="10">
        <f>IF($L99="","",INDEX(Movimientos!$L$1:$L$1001,$L99))</f>
        <v/>
      </c>
      <c r="L99" s="17">
        <f>IF($B$3="","",IFERROR(MATCH($B$3&amp;"|"&amp;89,Movimientos!$P$1:$P$1001,0),""))</f>
        <v/>
      </c>
    </row>
    <row r="100">
      <c r="A100" s="31">
        <f>IF($L100="","",IF(INDEX(Movimientos!$A$1:$A$1001,$L100)="","",INDEX(Movimientos!$A$1:$A$1001,$L100)))</f>
        <v/>
      </c>
      <c r="B100" s="19">
        <f>IF($L100="","",INDEX(Movimientos!$D$1:$D$1001,$L100)&amp;IF(INDEX(Movimientos!$G$1:$G$1001,$L100)="",""," · "&amp;INDEX(Movimientos!$G$1:$G$1001,$L100)))</f>
        <v/>
      </c>
      <c r="C100" s="9">
        <f>IF($L100="","",IF(INDEX(Movimientos!$I$1:$I$1001,$L100)&gt;0,INDEX(Movimientos!$I$1:$I$1001,$L100),""))</f>
        <v/>
      </c>
      <c r="D100" s="10">
        <f>IF($C100="","",INDEX(Movimientos!$H$1:$H$1001,$L100))</f>
        <v/>
      </c>
      <c r="E100" s="10">
        <f>IF($C100="","",ROUND($C100*$D100,2))</f>
        <v/>
      </c>
      <c r="F100" s="9">
        <f>IF($L100="","",IF(INDEX(Movimientos!$I$1:$I$1001,$L100)&lt;0,-INDEX(Movimientos!$I$1:$I$1001,$L100),""))</f>
        <v/>
      </c>
      <c r="G100" s="10">
        <f>IF($F100="","",INDEX(Movimientos!$H$1:$H$1001,$L100))</f>
        <v/>
      </c>
      <c r="H100" s="10">
        <f>IF($F100="","",ROUND($F100*$G100,2))</f>
        <v/>
      </c>
      <c r="I100" s="9">
        <f>IF($L100="","",INDEX(Movimientos!$J$1:$J$1001,$L100))</f>
        <v/>
      </c>
      <c r="J100" s="10">
        <f>IF($L100="","",INDEX(Movimientos!$K$1:$K$1001,$L100))</f>
        <v/>
      </c>
      <c r="K100" s="10">
        <f>IF($L100="","",INDEX(Movimientos!$L$1:$L$1001,$L100))</f>
        <v/>
      </c>
      <c r="L100" s="17">
        <f>IF($B$3="","",IFERROR(MATCH($B$3&amp;"|"&amp;90,Movimientos!$P$1:$P$1001,0),""))</f>
        <v/>
      </c>
    </row>
    <row r="101">
      <c r="A101" s="31">
        <f>IF($L101="","",IF(INDEX(Movimientos!$A$1:$A$1001,$L101)="","",INDEX(Movimientos!$A$1:$A$1001,$L101)))</f>
        <v/>
      </c>
      <c r="B101" s="19">
        <f>IF($L101="","",INDEX(Movimientos!$D$1:$D$1001,$L101)&amp;IF(INDEX(Movimientos!$G$1:$G$1001,$L101)="",""," · "&amp;INDEX(Movimientos!$G$1:$G$1001,$L101)))</f>
        <v/>
      </c>
      <c r="C101" s="9">
        <f>IF($L101="","",IF(INDEX(Movimientos!$I$1:$I$1001,$L101)&gt;0,INDEX(Movimientos!$I$1:$I$1001,$L101),""))</f>
        <v/>
      </c>
      <c r="D101" s="10">
        <f>IF($C101="","",INDEX(Movimientos!$H$1:$H$1001,$L101))</f>
        <v/>
      </c>
      <c r="E101" s="10">
        <f>IF($C101="","",ROUND($C101*$D101,2))</f>
        <v/>
      </c>
      <c r="F101" s="9">
        <f>IF($L101="","",IF(INDEX(Movimientos!$I$1:$I$1001,$L101)&lt;0,-INDEX(Movimientos!$I$1:$I$1001,$L101),""))</f>
        <v/>
      </c>
      <c r="G101" s="10">
        <f>IF($F101="","",INDEX(Movimientos!$H$1:$H$1001,$L101))</f>
        <v/>
      </c>
      <c r="H101" s="10">
        <f>IF($F101="","",ROUND($F101*$G101,2))</f>
        <v/>
      </c>
      <c r="I101" s="9">
        <f>IF($L101="","",INDEX(Movimientos!$J$1:$J$1001,$L101))</f>
        <v/>
      </c>
      <c r="J101" s="10">
        <f>IF($L101="","",INDEX(Movimientos!$K$1:$K$1001,$L101))</f>
        <v/>
      </c>
      <c r="K101" s="10">
        <f>IF($L101="","",INDEX(Movimientos!$L$1:$L$1001,$L101))</f>
        <v/>
      </c>
      <c r="L101" s="17">
        <f>IF($B$3="","",IFERROR(MATCH($B$3&amp;"|"&amp;91,Movimientos!$P$1:$P$1001,0),""))</f>
        <v/>
      </c>
    </row>
    <row r="102">
      <c r="A102" s="31">
        <f>IF($L102="","",IF(INDEX(Movimientos!$A$1:$A$1001,$L102)="","",INDEX(Movimientos!$A$1:$A$1001,$L102)))</f>
        <v/>
      </c>
      <c r="B102" s="19">
        <f>IF($L102="","",INDEX(Movimientos!$D$1:$D$1001,$L102)&amp;IF(INDEX(Movimientos!$G$1:$G$1001,$L102)="",""," · "&amp;INDEX(Movimientos!$G$1:$G$1001,$L102)))</f>
        <v/>
      </c>
      <c r="C102" s="9">
        <f>IF($L102="","",IF(INDEX(Movimientos!$I$1:$I$1001,$L102)&gt;0,INDEX(Movimientos!$I$1:$I$1001,$L102),""))</f>
        <v/>
      </c>
      <c r="D102" s="10">
        <f>IF($C102="","",INDEX(Movimientos!$H$1:$H$1001,$L102))</f>
        <v/>
      </c>
      <c r="E102" s="10">
        <f>IF($C102="","",ROUND($C102*$D102,2))</f>
        <v/>
      </c>
      <c r="F102" s="9">
        <f>IF($L102="","",IF(INDEX(Movimientos!$I$1:$I$1001,$L102)&lt;0,-INDEX(Movimientos!$I$1:$I$1001,$L102),""))</f>
        <v/>
      </c>
      <c r="G102" s="10">
        <f>IF($F102="","",INDEX(Movimientos!$H$1:$H$1001,$L102))</f>
        <v/>
      </c>
      <c r="H102" s="10">
        <f>IF($F102="","",ROUND($F102*$G102,2))</f>
        <v/>
      </c>
      <c r="I102" s="9">
        <f>IF($L102="","",INDEX(Movimientos!$J$1:$J$1001,$L102))</f>
        <v/>
      </c>
      <c r="J102" s="10">
        <f>IF($L102="","",INDEX(Movimientos!$K$1:$K$1001,$L102))</f>
        <v/>
      </c>
      <c r="K102" s="10">
        <f>IF($L102="","",INDEX(Movimientos!$L$1:$L$1001,$L102))</f>
        <v/>
      </c>
      <c r="L102" s="17">
        <f>IF($B$3="","",IFERROR(MATCH($B$3&amp;"|"&amp;92,Movimientos!$P$1:$P$1001,0),""))</f>
        <v/>
      </c>
    </row>
    <row r="103">
      <c r="A103" s="31">
        <f>IF($L103="","",IF(INDEX(Movimientos!$A$1:$A$1001,$L103)="","",INDEX(Movimientos!$A$1:$A$1001,$L103)))</f>
        <v/>
      </c>
      <c r="B103" s="19">
        <f>IF($L103="","",INDEX(Movimientos!$D$1:$D$1001,$L103)&amp;IF(INDEX(Movimientos!$G$1:$G$1001,$L103)="",""," · "&amp;INDEX(Movimientos!$G$1:$G$1001,$L103)))</f>
        <v/>
      </c>
      <c r="C103" s="9">
        <f>IF($L103="","",IF(INDEX(Movimientos!$I$1:$I$1001,$L103)&gt;0,INDEX(Movimientos!$I$1:$I$1001,$L103),""))</f>
        <v/>
      </c>
      <c r="D103" s="10">
        <f>IF($C103="","",INDEX(Movimientos!$H$1:$H$1001,$L103))</f>
        <v/>
      </c>
      <c r="E103" s="10">
        <f>IF($C103="","",ROUND($C103*$D103,2))</f>
        <v/>
      </c>
      <c r="F103" s="9">
        <f>IF($L103="","",IF(INDEX(Movimientos!$I$1:$I$1001,$L103)&lt;0,-INDEX(Movimientos!$I$1:$I$1001,$L103),""))</f>
        <v/>
      </c>
      <c r="G103" s="10">
        <f>IF($F103="","",INDEX(Movimientos!$H$1:$H$1001,$L103))</f>
        <v/>
      </c>
      <c r="H103" s="10">
        <f>IF($F103="","",ROUND($F103*$G103,2))</f>
        <v/>
      </c>
      <c r="I103" s="9">
        <f>IF($L103="","",INDEX(Movimientos!$J$1:$J$1001,$L103))</f>
        <v/>
      </c>
      <c r="J103" s="10">
        <f>IF($L103="","",INDEX(Movimientos!$K$1:$K$1001,$L103))</f>
        <v/>
      </c>
      <c r="K103" s="10">
        <f>IF($L103="","",INDEX(Movimientos!$L$1:$L$1001,$L103))</f>
        <v/>
      </c>
      <c r="L103" s="17">
        <f>IF($B$3="","",IFERROR(MATCH($B$3&amp;"|"&amp;93,Movimientos!$P$1:$P$1001,0),""))</f>
        <v/>
      </c>
    </row>
    <row r="104">
      <c r="A104" s="31">
        <f>IF($L104="","",IF(INDEX(Movimientos!$A$1:$A$1001,$L104)="","",INDEX(Movimientos!$A$1:$A$1001,$L104)))</f>
        <v/>
      </c>
      <c r="B104" s="19">
        <f>IF($L104="","",INDEX(Movimientos!$D$1:$D$1001,$L104)&amp;IF(INDEX(Movimientos!$G$1:$G$1001,$L104)="",""," · "&amp;INDEX(Movimientos!$G$1:$G$1001,$L104)))</f>
        <v/>
      </c>
      <c r="C104" s="9">
        <f>IF($L104="","",IF(INDEX(Movimientos!$I$1:$I$1001,$L104)&gt;0,INDEX(Movimientos!$I$1:$I$1001,$L104),""))</f>
        <v/>
      </c>
      <c r="D104" s="10">
        <f>IF($C104="","",INDEX(Movimientos!$H$1:$H$1001,$L104))</f>
        <v/>
      </c>
      <c r="E104" s="10">
        <f>IF($C104="","",ROUND($C104*$D104,2))</f>
        <v/>
      </c>
      <c r="F104" s="9">
        <f>IF($L104="","",IF(INDEX(Movimientos!$I$1:$I$1001,$L104)&lt;0,-INDEX(Movimientos!$I$1:$I$1001,$L104),""))</f>
        <v/>
      </c>
      <c r="G104" s="10">
        <f>IF($F104="","",INDEX(Movimientos!$H$1:$H$1001,$L104))</f>
        <v/>
      </c>
      <c r="H104" s="10">
        <f>IF($F104="","",ROUND($F104*$G104,2))</f>
        <v/>
      </c>
      <c r="I104" s="9">
        <f>IF($L104="","",INDEX(Movimientos!$J$1:$J$1001,$L104))</f>
        <v/>
      </c>
      <c r="J104" s="10">
        <f>IF($L104="","",INDEX(Movimientos!$K$1:$K$1001,$L104))</f>
        <v/>
      </c>
      <c r="K104" s="10">
        <f>IF($L104="","",INDEX(Movimientos!$L$1:$L$1001,$L104))</f>
        <v/>
      </c>
      <c r="L104" s="17">
        <f>IF($B$3="","",IFERROR(MATCH($B$3&amp;"|"&amp;94,Movimientos!$P$1:$P$1001,0),""))</f>
        <v/>
      </c>
    </row>
    <row r="105">
      <c r="A105" s="31">
        <f>IF($L105="","",IF(INDEX(Movimientos!$A$1:$A$1001,$L105)="","",INDEX(Movimientos!$A$1:$A$1001,$L105)))</f>
        <v/>
      </c>
      <c r="B105" s="19">
        <f>IF($L105="","",INDEX(Movimientos!$D$1:$D$1001,$L105)&amp;IF(INDEX(Movimientos!$G$1:$G$1001,$L105)="",""," · "&amp;INDEX(Movimientos!$G$1:$G$1001,$L105)))</f>
        <v/>
      </c>
      <c r="C105" s="9">
        <f>IF($L105="","",IF(INDEX(Movimientos!$I$1:$I$1001,$L105)&gt;0,INDEX(Movimientos!$I$1:$I$1001,$L105),""))</f>
        <v/>
      </c>
      <c r="D105" s="10">
        <f>IF($C105="","",INDEX(Movimientos!$H$1:$H$1001,$L105))</f>
        <v/>
      </c>
      <c r="E105" s="10">
        <f>IF($C105="","",ROUND($C105*$D105,2))</f>
        <v/>
      </c>
      <c r="F105" s="9">
        <f>IF($L105="","",IF(INDEX(Movimientos!$I$1:$I$1001,$L105)&lt;0,-INDEX(Movimientos!$I$1:$I$1001,$L105),""))</f>
        <v/>
      </c>
      <c r="G105" s="10">
        <f>IF($F105="","",INDEX(Movimientos!$H$1:$H$1001,$L105))</f>
        <v/>
      </c>
      <c r="H105" s="10">
        <f>IF($F105="","",ROUND($F105*$G105,2))</f>
        <v/>
      </c>
      <c r="I105" s="9">
        <f>IF($L105="","",INDEX(Movimientos!$J$1:$J$1001,$L105))</f>
        <v/>
      </c>
      <c r="J105" s="10">
        <f>IF($L105="","",INDEX(Movimientos!$K$1:$K$1001,$L105))</f>
        <v/>
      </c>
      <c r="K105" s="10">
        <f>IF($L105="","",INDEX(Movimientos!$L$1:$L$1001,$L105))</f>
        <v/>
      </c>
      <c r="L105" s="17">
        <f>IF($B$3="","",IFERROR(MATCH($B$3&amp;"|"&amp;95,Movimientos!$P$1:$P$1001,0),""))</f>
        <v/>
      </c>
    </row>
    <row r="106">
      <c r="A106" s="31">
        <f>IF($L106="","",IF(INDEX(Movimientos!$A$1:$A$1001,$L106)="","",INDEX(Movimientos!$A$1:$A$1001,$L106)))</f>
        <v/>
      </c>
      <c r="B106" s="19">
        <f>IF($L106="","",INDEX(Movimientos!$D$1:$D$1001,$L106)&amp;IF(INDEX(Movimientos!$G$1:$G$1001,$L106)="",""," · "&amp;INDEX(Movimientos!$G$1:$G$1001,$L106)))</f>
        <v/>
      </c>
      <c r="C106" s="9">
        <f>IF($L106="","",IF(INDEX(Movimientos!$I$1:$I$1001,$L106)&gt;0,INDEX(Movimientos!$I$1:$I$1001,$L106),""))</f>
        <v/>
      </c>
      <c r="D106" s="10">
        <f>IF($C106="","",INDEX(Movimientos!$H$1:$H$1001,$L106))</f>
        <v/>
      </c>
      <c r="E106" s="10">
        <f>IF($C106="","",ROUND($C106*$D106,2))</f>
        <v/>
      </c>
      <c r="F106" s="9">
        <f>IF($L106="","",IF(INDEX(Movimientos!$I$1:$I$1001,$L106)&lt;0,-INDEX(Movimientos!$I$1:$I$1001,$L106),""))</f>
        <v/>
      </c>
      <c r="G106" s="10">
        <f>IF($F106="","",INDEX(Movimientos!$H$1:$H$1001,$L106))</f>
        <v/>
      </c>
      <c r="H106" s="10">
        <f>IF($F106="","",ROUND($F106*$G106,2))</f>
        <v/>
      </c>
      <c r="I106" s="9">
        <f>IF($L106="","",INDEX(Movimientos!$J$1:$J$1001,$L106))</f>
        <v/>
      </c>
      <c r="J106" s="10">
        <f>IF($L106="","",INDEX(Movimientos!$K$1:$K$1001,$L106))</f>
        <v/>
      </c>
      <c r="K106" s="10">
        <f>IF($L106="","",INDEX(Movimientos!$L$1:$L$1001,$L106))</f>
        <v/>
      </c>
      <c r="L106" s="17">
        <f>IF($B$3="","",IFERROR(MATCH($B$3&amp;"|"&amp;96,Movimientos!$P$1:$P$1001,0),""))</f>
        <v/>
      </c>
    </row>
    <row r="107">
      <c r="A107" s="31">
        <f>IF($L107="","",IF(INDEX(Movimientos!$A$1:$A$1001,$L107)="","",INDEX(Movimientos!$A$1:$A$1001,$L107)))</f>
        <v/>
      </c>
      <c r="B107" s="19">
        <f>IF($L107="","",INDEX(Movimientos!$D$1:$D$1001,$L107)&amp;IF(INDEX(Movimientos!$G$1:$G$1001,$L107)="",""," · "&amp;INDEX(Movimientos!$G$1:$G$1001,$L107)))</f>
        <v/>
      </c>
      <c r="C107" s="9">
        <f>IF($L107="","",IF(INDEX(Movimientos!$I$1:$I$1001,$L107)&gt;0,INDEX(Movimientos!$I$1:$I$1001,$L107),""))</f>
        <v/>
      </c>
      <c r="D107" s="10">
        <f>IF($C107="","",INDEX(Movimientos!$H$1:$H$1001,$L107))</f>
        <v/>
      </c>
      <c r="E107" s="10">
        <f>IF($C107="","",ROUND($C107*$D107,2))</f>
        <v/>
      </c>
      <c r="F107" s="9">
        <f>IF($L107="","",IF(INDEX(Movimientos!$I$1:$I$1001,$L107)&lt;0,-INDEX(Movimientos!$I$1:$I$1001,$L107),""))</f>
        <v/>
      </c>
      <c r="G107" s="10">
        <f>IF($F107="","",INDEX(Movimientos!$H$1:$H$1001,$L107))</f>
        <v/>
      </c>
      <c r="H107" s="10">
        <f>IF($F107="","",ROUND($F107*$G107,2))</f>
        <v/>
      </c>
      <c r="I107" s="9">
        <f>IF($L107="","",INDEX(Movimientos!$J$1:$J$1001,$L107))</f>
        <v/>
      </c>
      <c r="J107" s="10">
        <f>IF($L107="","",INDEX(Movimientos!$K$1:$K$1001,$L107))</f>
        <v/>
      </c>
      <c r="K107" s="10">
        <f>IF($L107="","",INDEX(Movimientos!$L$1:$L$1001,$L107))</f>
        <v/>
      </c>
      <c r="L107" s="17">
        <f>IF($B$3="","",IFERROR(MATCH($B$3&amp;"|"&amp;97,Movimientos!$P$1:$P$1001,0),""))</f>
        <v/>
      </c>
    </row>
    <row r="108">
      <c r="A108" s="31">
        <f>IF($L108="","",IF(INDEX(Movimientos!$A$1:$A$1001,$L108)="","",INDEX(Movimientos!$A$1:$A$1001,$L108)))</f>
        <v/>
      </c>
      <c r="B108" s="19">
        <f>IF($L108="","",INDEX(Movimientos!$D$1:$D$1001,$L108)&amp;IF(INDEX(Movimientos!$G$1:$G$1001,$L108)="",""," · "&amp;INDEX(Movimientos!$G$1:$G$1001,$L108)))</f>
        <v/>
      </c>
      <c r="C108" s="9">
        <f>IF($L108="","",IF(INDEX(Movimientos!$I$1:$I$1001,$L108)&gt;0,INDEX(Movimientos!$I$1:$I$1001,$L108),""))</f>
        <v/>
      </c>
      <c r="D108" s="10">
        <f>IF($C108="","",INDEX(Movimientos!$H$1:$H$1001,$L108))</f>
        <v/>
      </c>
      <c r="E108" s="10">
        <f>IF($C108="","",ROUND($C108*$D108,2))</f>
        <v/>
      </c>
      <c r="F108" s="9">
        <f>IF($L108="","",IF(INDEX(Movimientos!$I$1:$I$1001,$L108)&lt;0,-INDEX(Movimientos!$I$1:$I$1001,$L108),""))</f>
        <v/>
      </c>
      <c r="G108" s="10">
        <f>IF($F108="","",INDEX(Movimientos!$H$1:$H$1001,$L108))</f>
        <v/>
      </c>
      <c r="H108" s="10">
        <f>IF($F108="","",ROUND($F108*$G108,2))</f>
        <v/>
      </c>
      <c r="I108" s="9">
        <f>IF($L108="","",INDEX(Movimientos!$J$1:$J$1001,$L108))</f>
        <v/>
      </c>
      <c r="J108" s="10">
        <f>IF($L108="","",INDEX(Movimientos!$K$1:$K$1001,$L108))</f>
        <v/>
      </c>
      <c r="K108" s="10">
        <f>IF($L108="","",INDEX(Movimientos!$L$1:$L$1001,$L108))</f>
        <v/>
      </c>
      <c r="L108" s="17">
        <f>IF($B$3="","",IFERROR(MATCH($B$3&amp;"|"&amp;98,Movimientos!$P$1:$P$1001,0),""))</f>
        <v/>
      </c>
    </row>
    <row r="109">
      <c r="A109" s="31">
        <f>IF($L109="","",IF(INDEX(Movimientos!$A$1:$A$1001,$L109)="","",INDEX(Movimientos!$A$1:$A$1001,$L109)))</f>
        <v/>
      </c>
      <c r="B109" s="19">
        <f>IF($L109="","",INDEX(Movimientos!$D$1:$D$1001,$L109)&amp;IF(INDEX(Movimientos!$G$1:$G$1001,$L109)="",""," · "&amp;INDEX(Movimientos!$G$1:$G$1001,$L109)))</f>
        <v/>
      </c>
      <c r="C109" s="9">
        <f>IF($L109="","",IF(INDEX(Movimientos!$I$1:$I$1001,$L109)&gt;0,INDEX(Movimientos!$I$1:$I$1001,$L109),""))</f>
        <v/>
      </c>
      <c r="D109" s="10">
        <f>IF($C109="","",INDEX(Movimientos!$H$1:$H$1001,$L109))</f>
        <v/>
      </c>
      <c r="E109" s="10">
        <f>IF($C109="","",ROUND($C109*$D109,2))</f>
        <v/>
      </c>
      <c r="F109" s="9">
        <f>IF($L109="","",IF(INDEX(Movimientos!$I$1:$I$1001,$L109)&lt;0,-INDEX(Movimientos!$I$1:$I$1001,$L109),""))</f>
        <v/>
      </c>
      <c r="G109" s="10">
        <f>IF($F109="","",INDEX(Movimientos!$H$1:$H$1001,$L109))</f>
        <v/>
      </c>
      <c r="H109" s="10">
        <f>IF($F109="","",ROUND($F109*$G109,2))</f>
        <v/>
      </c>
      <c r="I109" s="9">
        <f>IF($L109="","",INDEX(Movimientos!$J$1:$J$1001,$L109))</f>
        <v/>
      </c>
      <c r="J109" s="10">
        <f>IF($L109="","",INDEX(Movimientos!$K$1:$K$1001,$L109))</f>
        <v/>
      </c>
      <c r="K109" s="10">
        <f>IF($L109="","",INDEX(Movimientos!$L$1:$L$1001,$L109))</f>
        <v/>
      </c>
      <c r="L109" s="17">
        <f>IF($B$3="","",IFERROR(MATCH($B$3&amp;"|"&amp;99,Movimientos!$P$1:$P$1001,0),""))</f>
        <v/>
      </c>
    </row>
    <row r="110">
      <c r="A110" s="31">
        <f>IF($L110="","",IF(INDEX(Movimientos!$A$1:$A$1001,$L110)="","",INDEX(Movimientos!$A$1:$A$1001,$L110)))</f>
        <v/>
      </c>
      <c r="B110" s="19">
        <f>IF($L110="","",INDEX(Movimientos!$D$1:$D$1001,$L110)&amp;IF(INDEX(Movimientos!$G$1:$G$1001,$L110)="",""," · "&amp;INDEX(Movimientos!$G$1:$G$1001,$L110)))</f>
        <v/>
      </c>
      <c r="C110" s="9">
        <f>IF($L110="","",IF(INDEX(Movimientos!$I$1:$I$1001,$L110)&gt;0,INDEX(Movimientos!$I$1:$I$1001,$L110),""))</f>
        <v/>
      </c>
      <c r="D110" s="10">
        <f>IF($C110="","",INDEX(Movimientos!$H$1:$H$1001,$L110))</f>
        <v/>
      </c>
      <c r="E110" s="10">
        <f>IF($C110="","",ROUND($C110*$D110,2))</f>
        <v/>
      </c>
      <c r="F110" s="9">
        <f>IF($L110="","",IF(INDEX(Movimientos!$I$1:$I$1001,$L110)&lt;0,-INDEX(Movimientos!$I$1:$I$1001,$L110),""))</f>
        <v/>
      </c>
      <c r="G110" s="10">
        <f>IF($F110="","",INDEX(Movimientos!$H$1:$H$1001,$L110))</f>
        <v/>
      </c>
      <c r="H110" s="10">
        <f>IF($F110="","",ROUND($F110*$G110,2))</f>
        <v/>
      </c>
      <c r="I110" s="9">
        <f>IF($L110="","",INDEX(Movimientos!$J$1:$J$1001,$L110))</f>
        <v/>
      </c>
      <c r="J110" s="10">
        <f>IF($L110="","",INDEX(Movimientos!$K$1:$K$1001,$L110))</f>
        <v/>
      </c>
      <c r="K110" s="10">
        <f>IF($L110="","",INDEX(Movimientos!$L$1:$L$1001,$L110))</f>
        <v/>
      </c>
      <c r="L110" s="17">
        <f>IF($B$3="","",IFERROR(MATCH($B$3&amp;"|"&amp;100,Movimientos!$P$1:$P$1001,0),""))</f>
        <v/>
      </c>
    </row>
    <row r="112">
      <c r="A112" s="15" t="inlineStr">
        <is>
          <t>Plantilla gratuita de sumadito.com · Llévalo en línea: sumadito.com/inventario</t>
        </is>
      </c>
    </row>
  </sheetData>
  <mergeCells count="14">
    <mergeCell ref="A6:K6"/>
    <mergeCell ref="J3:K3"/>
    <mergeCell ref="J4:K4"/>
    <mergeCell ref="A8:A9"/>
    <mergeCell ref="C3:F3"/>
    <mergeCell ref="J5:K5"/>
    <mergeCell ref="G5:I5"/>
    <mergeCell ref="A1:F1"/>
    <mergeCell ref="C8:E8"/>
    <mergeCell ref="I8:K8"/>
    <mergeCell ref="F8:H8"/>
    <mergeCell ref="B8:B9"/>
    <mergeCell ref="G4:I4"/>
    <mergeCell ref="G3:I3"/>
  </mergeCells>
  <conditionalFormatting sqref="I10:I110">
    <cfRule type="cellIs" priority="1" operator="lessThan" dxfId="0">
      <formula>0</formula>
    </cfRule>
  </conditionalFormatting>
  <dataValidations count="1">
    <dataValidation sqref="B3" showDropDown="0" showInputMessage="1" showErrorMessage="1" allowBlank="1" errorTitle="Clave" error="Elige una clave del Catálogo." type="list">
      <formula1>'Catálogo'!$A$2:$A$500</formula1>
    </dataValidation>
  </dataValidations>
  <pageMargins left="0.7" right="0.7" top="0.75" bottom="0.75" header="0.3" footer="0.3"/>
  <pageSetup orientation="landscape" paperSize="1" fitToHeight="0"/>
  <legacyDrawing xmlns:r="http://schemas.openxmlformats.org/officeDocument/2006/relationships" r:id="anysvml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B27"/>
  <sheetViews>
    <sheetView showGridLines="0" workbookViewId="0">
      <selection activeCell="A1" sqref="A1"/>
    </sheetView>
  </sheetViews>
  <sheetFormatPr baseColWidth="8" defaultRowHeight="15"/>
  <cols>
    <col width="4.7109375" customWidth="1" min="1" max="1"/>
    <col width="100.7109375" customWidth="1" min="2" max="2"/>
  </cols>
  <sheetData>
    <row r="1" ht="28" customHeight="1">
      <c r="B1" s="20" t="inlineStr">
        <is>
          <t>Control de inventario en Excel: cómo se usa</t>
        </is>
      </c>
    </row>
    <row r="3">
      <c r="A3" s="32" t="n">
        <v>1</v>
      </c>
      <c r="B3" s="33" t="inlineStr">
        <is>
          <t>Catálogo</t>
        </is>
      </c>
    </row>
    <row r="4" ht="49" customHeight="1">
      <c r="B4" s="34" t="inlineStr">
        <is>
          <t>Un renglón por producto. Escribe lo que tienes hoy: Existencia y Costo (lo que te costó cada unidad, sin tu ganancia). Mínimo es el número en el que quieres resurtir. Las columnas grises (Quedan, Promedio, Valor y ¿Resurtir?) se calculan solas: no escribas en ellas.</t>
        </is>
      </c>
    </row>
    <row r="6">
      <c r="A6" s="32" t="n">
        <v>2</v>
      </c>
      <c r="B6" s="33" t="inlineStr">
        <is>
          <t>Movimientos</t>
        </is>
      </c>
    </row>
    <row r="7" ht="49" customHeight="1">
      <c r="B7" s="34" t="inlineStr">
        <is>
          <t>Desde hoy, anota cada entrada, salida y ajuste en orden de fecha. Escribe la clave y el nombre sale solo. Entrada lleva su costo unitario; las salidas se van al costo promedio. En Ajuste la cantidad lleva signo: −2 si se rompieron dos, +3 si encontraste tres.</t>
        </is>
      </c>
    </row>
    <row r="9">
      <c r="A9" s="32" t="n">
        <v>3</v>
      </c>
      <c r="B9" s="33" t="inlineStr">
        <is>
          <t>Kardex</t>
        </is>
      </c>
    </row>
    <row r="10" ht="34" customHeight="1">
      <c r="B10" s="34" t="inlineStr">
        <is>
          <t>Elige una clave en la celda amarilla y ves cada movimiento de ese producto con la existencia y el costo promedio que dejó.</t>
        </is>
      </c>
    </row>
    <row r="12">
      <c r="A12" s="32" t="n">
        <v>4</v>
      </c>
      <c r="B12" s="33" t="inlineStr">
        <is>
          <t>Costo promedio</t>
        </is>
      </c>
    </row>
    <row r="13" ht="49" customHeight="1">
      <c r="B13" s="34" t="inlineStr">
        <is>
          <t>Cuando entra mercancía: (existencia × promedio + cantidad × costo) ÷ (existencia + cantidad). Las salidas no lo cambian. Ejemplo: 6 cubetas a $980.00 y entran 10 a $1,020.00 → ($5,880.00 + $10,200.00) ÷ 16 = $1,005.00.</t>
        </is>
      </c>
    </row>
    <row r="15">
      <c r="A15" s="32" t="n">
        <v>5</v>
      </c>
      <c r="B15" s="33" t="inlineStr">
        <is>
          <t>Conteo físico</t>
        </is>
      </c>
    </row>
    <row r="16" ht="34" customHeight="1">
      <c r="B16" s="34" t="inlineStr">
        <is>
          <t>Cuenta lo que hay, compáralo con Quedan y anota la diferencia como Ajuste (contaste 37 y Quedan dice 40: Ajuste −3). Hay una hoja para imprimir en sumadito.com/inventario/plantilla.</t>
        </is>
      </c>
    </row>
    <row r="18">
      <c r="A18" s="32" t="n">
        <v>6</v>
      </c>
      <c r="B18" s="33" t="inlineStr">
        <is>
          <t>Existencia negativa</t>
        </is>
      </c>
    </row>
    <row r="19" ht="19" customHeight="1">
      <c r="B19" s="34" t="inlineStr">
        <is>
          <t>Si Quedan sale en rojo, vendiste más de lo que entró: falta anotar una entrada.</t>
        </is>
      </c>
    </row>
    <row r="21">
      <c r="A21" s="32" t="n">
        <v>7</v>
      </c>
      <c r="B21" s="33" t="inlineStr">
        <is>
          <t>¿Te cansaste de las fórmulas? Súbelo a Sumadito</t>
        </is>
      </c>
    </row>
    <row r="22" ht="64" customHeight="1">
      <c r="B22" s="39" t="inlineStr">
        <is>
          <t>Crea tu cuenta gratis en sumadito.com/inventario y en Inventario usa Importar Excel: sube este archivo tal cual y tus productos con sus existencias y costos quedan listos en un minuto. Desde ahí cada nota de venta descuenta sola, sin fórmulas ni renglones que se descuadran.</t>
        </is>
      </c>
    </row>
    <row r="24">
      <c r="A24" s="32" t="n">
        <v>8</v>
      </c>
      <c r="B24" s="33" t="inlineStr">
        <is>
          <t>Cuidado</t>
        </is>
      </c>
    </row>
    <row r="25" ht="34" customHeight="1">
      <c r="B25" s="34" t="inlineStr">
        <is>
          <t>No cambies el nombre de las hojas ni los encabezados del Catálogo, y no ordenes la hoja Movimientos (el kardex usa el orden en que anotaste). Caben 499 productos y 1,000 movimientos.</t>
        </is>
      </c>
    </row>
    <row r="27">
      <c r="B27" s="15" t="inlineStr">
        <is>
          <t>Plantilla gratuita de sumadito.com · Hecho con Sumadito</t>
        </is>
      </c>
    </row>
  </sheetData>
  <hyperlinks>
    <hyperlink xmlns:r="http://schemas.openxmlformats.org/officeDocument/2006/relationships" ref="B22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Sumadito</dc:creator>
  <dc:title xmlns:dc="http://purl.org/dc/elements/1.1/">Control de inventario</dc:title>
  <dc:description xmlns:dc="http://purl.org/dc/elements/1.1/">Plantilla gratuita de sumadito.com/inventario</dc:description>
  <dc:subject xmlns:dc="http://purl.org/dc/elements/1.1/">Plantilla de inventario con kardex y costo promedio</dc:subject>
  <dcterms:created xmlns:dcterms="http://purl.org/dc/terms/" xmlns:xsi="http://www.w3.org/2001/XMLSchema-instance" xsi:type="dcterms:W3CDTF">2026-09-29T11:16:47Z</dcterms:created>
  <dcterms:modified xmlns:dcterms="http://purl.org/dc/terms/" xmlns:xsi="http://www.w3.org/2001/XMLSchema-instance" xsi:type="dcterms:W3CDTF">2026-10-05T13:02:31Z</dcterms:modified>
  <cp:lastModifiedBy>Sumadito</cp:lastModifiedBy>
  <cp:keywords>inventario, kardex, control de inventario, plantilla, Excel</cp:keywords>
</cp:coreProperties>
</file>